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32" i="1" l="1"/>
  <c r="R34" i="1" l="1"/>
  <c r="N34" i="1"/>
  <c r="J34" i="1"/>
  <c r="F34" i="1"/>
  <c r="V32" i="1"/>
  <c r="R32" i="1"/>
  <c r="N32" i="1"/>
  <c r="J32" i="1"/>
  <c r="F32" i="1"/>
  <c r="E20" i="1" l="1"/>
  <c r="H22" i="1" l="1"/>
  <c r="H21" i="1"/>
  <c r="T23" i="1"/>
  <c r="T24" i="1"/>
  <c r="T25" i="1"/>
  <c r="T26" i="1"/>
  <c r="T27" i="1"/>
  <c r="T28" i="1"/>
  <c r="T29" i="1"/>
  <c r="T30" i="1"/>
  <c r="T22" i="1"/>
  <c r="T21" i="1"/>
  <c r="N23" i="1"/>
  <c r="N24" i="1"/>
  <c r="N25" i="1"/>
  <c r="N26" i="1"/>
  <c r="N27" i="1"/>
  <c r="N28" i="1"/>
  <c r="N29" i="1"/>
  <c r="N30" i="1"/>
  <c r="N22" i="1"/>
  <c r="AP25" i="1" l="1"/>
  <c r="AP26" i="1"/>
  <c r="AP27" i="1"/>
  <c r="AP28" i="1"/>
  <c r="AP29" i="1"/>
  <c r="AP30" i="1"/>
  <c r="AP31" i="1"/>
  <c r="AP24" i="1"/>
  <c r="AP23" i="1"/>
  <c r="AP15" i="1"/>
  <c r="AP16" i="1"/>
  <c r="AP17" i="1"/>
  <c r="AP18" i="1"/>
  <c r="AP19" i="1"/>
  <c r="AP20" i="1"/>
  <c r="AP21" i="1"/>
  <c r="AP22" i="1"/>
  <c r="AP14" i="1"/>
  <c r="AP13" i="1"/>
  <c r="V30" i="1"/>
  <c r="V28" i="1"/>
  <c r="V27" i="1"/>
  <c r="V26" i="1"/>
  <c r="V25" i="1"/>
  <c r="V24" i="1"/>
  <c r="V23" i="1"/>
  <c r="V22" i="1"/>
  <c r="V21" i="1"/>
  <c r="P30" i="1"/>
  <c r="P29" i="1"/>
  <c r="P28" i="1"/>
  <c r="P27" i="1"/>
  <c r="P26" i="1"/>
  <c r="P25" i="1"/>
  <c r="P24" i="1"/>
  <c r="P23" i="1"/>
  <c r="P22" i="1"/>
  <c r="H30" i="1"/>
  <c r="AP12" i="1" s="1"/>
  <c r="H23" i="1"/>
  <c r="AP5" i="1" s="1"/>
  <c r="H24" i="1"/>
  <c r="J24" i="1" s="1"/>
  <c r="H25" i="1"/>
  <c r="J25" i="1" s="1"/>
  <c r="H26" i="1"/>
  <c r="AP8" i="1" s="1"/>
  <c r="H27" i="1"/>
  <c r="AP9" i="1" s="1"/>
  <c r="H28" i="1"/>
  <c r="J28" i="1" s="1"/>
  <c r="H29" i="1"/>
  <c r="J29" i="1" s="1"/>
  <c r="AP4" i="1"/>
  <c r="J21" i="1"/>
  <c r="E24" i="1"/>
  <c r="E23" i="1"/>
  <c r="E22" i="1"/>
  <c r="E21" i="1"/>
  <c r="J30" i="1" l="1"/>
  <c r="AP11" i="1"/>
  <c r="J27" i="1"/>
  <c r="J26" i="1"/>
  <c r="AP3" i="1"/>
  <c r="AQ3" i="1" s="1"/>
  <c r="AQ4" i="1" s="1"/>
  <c r="AQ5" i="1" s="1"/>
  <c r="J22" i="1"/>
  <c r="AP7" i="1"/>
  <c r="AP10" i="1"/>
  <c r="AP6" i="1"/>
  <c r="J23" i="1"/>
  <c r="V29" i="1"/>
  <c r="AP33" i="1" l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W7" i="1" l="1"/>
  <c r="AS7" i="1"/>
  <c r="AV7" i="1"/>
  <c r="AR7" i="1"/>
  <c r="AT7" i="1"/>
  <c r="E27" i="1"/>
  <c r="AU7" i="1"/>
  <c r="AY7" i="1"/>
  <c r="AX7" i="1"/>
  <c r="AQ33" i="1"/>
  <c r="AY17" i="1" l="1"/>
  <c r="E25" i="1"/>
  <c r="AW17" i="1"/>
  <c r="AT17" i="1"/>
  <c r="AX17" i="1"/>
  <c r="AU17" i="1"/>
  <c r="AR8" i="1"/>
  <c r="E29" i="1" s="1"/>
  <c r="AV17" i="1"/>
  <c r="AR6" i="1"/>
  <c r="AS17" i="1"/>
  <c r="AZ17" i="1"/>
  <c r="AS18" i="1" l="1"/>
</calcChain>
</file>

<file path=xl/sharedStrings.xml><?xml version="1.0" encoding="utf-8"?>
<sst xmlns="http://schemas.openxmlformats.org/spreadsheetml/2006/main" count="153" uniqueCount="71">
  <si>
    <t>1번</t>
    <phoneticPr fontId="2" type="noConversion"/>
  </si>
  <si>
    <t>2번</t>
  </si>
  <si>
    <t>2번</t>
    <phoneticPr fontId="2" type="noConversion"/>
  </si>
  <si>
    <t>3번</t>
  </si>
  <si>
    <t>4번</t>
  </si>
  <si>
    <t>5번</t>
  </si>
  <si>
    <t>6번</t>
  </si>
  <si>
    <t>7번</t>
  </si>
  <si>
    <t>8번</t>
  </si>
  <si>
    <t>9번</t>
  </si>
  <si>
    <t>10번</t>
  </si>
  <si>
    <t>성명</t>
    <phoneticPr fontId="2" type="noConversion"/>
  </si>
  <si>
    <t>수험번호</t>
    <phoneticPr fontId="2" type="noConversion"/>
  </si>
  <si>
    <t>학교</t>
    <phoneticPr fontId="2" type="noConversion"/>
  </si>
  <si>
    <t>반</t>
    <phoneticPr fontId="2" type="noConversion"/>
  </si>
  <si>
    <t>번호</t>
    <phoneticPr fontId="2" type="noConversion"/>
  </si>
  <si>
    <t>필적확인란</t>
    <phoneticPr fontId="2" type="noConversion"/>
  </si>
  <si>
    <t>11번</t>
  </si>
  <si>
    <t>11번</t>
    <phoneticPr fontId="2" type="noConversion"/>
  </si>
  <si>
    <t>12번</t>
  </si>
  <si>
    <t>12번</t>
    <phoneticPr fontId="2" type="noConversion"/>
  </si>
  <si>
    <t>13번</t>
  </si>
  <si>
    <t>14번</t>
  </si>
  <si>
    <t>15번</t>
  </si>
  <si>
    <t>16번</t>
  </si>
  <si>
    <t>17번</t>
  </si>
  <si>
    <t>18번</t>
  </si>
  <si>
    <t>19번</t>
  </si>
  <si>
    <t>20번</t>
  </si>
  <si>
    <t>21번</t>
  </si>
  <si>
    <t>21번</t>
    <phoneticPr fontId="2" type="noConversion"/>
  </si>
  <si>
    <t>22번</t>
  </si>
  <si>
    <t>22번</t>
    <phoneticPr fontId="2" type="noConversion"/>
  </si>
  <si>
    <t>23번</t>
  </si>
  <si>
    <t>24번</t>
  </si>
  <si>
    <t>25번</t>
  </si>
  <si>
    <t>26번</t>
  </si>
  <si>
    <t>27번</t>
  </si>
  <si>
    <t>28번</t>
  </si>
  <si>
    <t>29번</t>
  </si>
  <si>
    <t>30번</t>
  </si>
  <si>
    <t>최종등급</t>
    <phoneticPr fontId="2" type="noConversion"/>
  </si>
  <si>
    <t>최종성적</t>
    <phoneticPr fontId="2" type="noConversion"/>
  </si>
  <si>
    <t>응답</t>
    <phoneticPr fontId="2" type="noConversion"/>
  </si>
  <si>
    <t>정답</t>
    <phoneticPr fontId="2" type="noConversion"/>
  </si>
  <si>
    <t>결과</t>
    <phoneticPr fontId="2" type="noConversion"/>
  </si>
  <si>
    <t>정답률</t>
    <phoneticPr fontId="2" type="noConversion"/>
  </si>
  <si>
    <t>문항</t>
    <phoneticPr fontId="2" type="noConversion"/>
  </si>
  <si>
    <t>배점</t>
    <phoneticPr fontId="2" type="noConversion"/>
  </si>
  <si>
    <t>1등급컷</t>
    <phoneticPr fontId="2" type="noConversion"/>
  </si>
  <si>
    <t>2등급컷</t>
    <phoneticPr fontId="2" type="noConversion"/>
  </si>
  <si>
    <t>3등급컷</t>
  </si>
  <si>
    <t>4등급컷</t>
  </si>
  <si>
    <t>5등급컷</t>
  </si>
  <si>
    <t>6등급컷</t>
    <phoneticPr fontId="2" type="noConversion"/>
  </si>
  <si>
    <t>7등급컷</t>
    <phoneticPr fontId="2" type="noConversion"/>
  </si>
  <si>
    <t>8등급컷</t>
  </si>
  <si>
    <t>9등급컷</t>
  </si>
  <si>
    <t>2019학년도 TPN 모의고사 수학 가형 OMR 카드</t>
    <phoneticPr fontId="2" type="noConversion"/>
  </si>
  <si>
    <t>이 OMR카드는 2019학년도 TPN 모의고사 수학 가형용입니다. 주어진 정답란에 정확하게 답을 기입하시기 바랍니다. 정답란에 정확히 기입하지 않을 경우 성적분석오류가 생길 수 있습니다.</t>
    <phoneticPr fontId="2" type="noConversion"/>
  </si>
  <si>
    <t>2019학년도 TPN 모의고사 수학 가형 성적분석 결과</t>
    <phoneticPr fontId="2" type="noConversion"/>
  </si>
  <si>
    <t>등급컷은 응시자들의 성적을 통해 결정되었습니다.</t>
    <phoneticPr fontId="2" type="noConversion"/>
  </si>
  <si>
    <t>표준편차</t>
    <phoneticPr fontId="2" type="noConversion"/>
  </si>
  <si>
    <t>표준점수</t>
    <phoneticPr fontId="2" type="noConversion"/>
  </si>
  <si>
    <t>평균</t>
    <phoneticPr fontId="2" type="noConversion"/>
  </si>
  <si>
    <t>문항번호</t>
    <phoneticPr fontId="2" type="noConversion"/>
  </si>
  <si>
    <t>정답여부</t>
    <phoneticPr fontId="2" type="noConversion"/>
  </si>
  <si>
    <t>문항별 정답률</t>
    <phoneticPr fontId="2" type="noConversion"/>
  </si>
  <si>
    <t>O</t>
    <phoneticPr fontId="2" type="noConversion"/>
  </si>
  <si>
    <t>1,2,3,4,5</t>
    <phoneticPr fontId="2" type="noConversion"/>
  </si>
  <si>
    <t>전원 정답처리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</si>
</sst>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scheme val="minor"/>
    </font>
    <font>
      <sz val="11"/>
      <color rgb="FF3F3F76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30"/>
      <color rgb="FF3F3F76"/>
      <name val="맑은 고딕"/>
      <family val="2"/>
      <charset val="129"/>
      <scheme val="minor"/>
    </font>
    <font>
      <sz val="30"/>
      <color rgb="FF3F3F7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2"/>
      <scheme val="minor"/>
    </font>
    <font>
      <sz val="24"/>
      <color rgb="FFFF0000"/>
      <name val="맑은 고딕"/>
      <family val="2"/>
      <scheme val="minor"/>
    </font>
    <font>
      <sz val="24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3"/>
      <color theme="1" tint="0.249977111117893"/>
      <name val="맑은 고딕"/>
      <family val="2"/>
      <scheme val="minor"/>
    </font>
    <font>
      <sz val="13"/>
      <color theme="1" tint="0.24997711111789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scheme val="minor"/>
    </font>
    <font>
      <sz val="11"/>
      <color theme="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 style="thin">
        <color rgb="FF7F7F7F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2" borderId="1" applyNumberFormat="0" applyAlignment="0" applyProtection="0">
      <alignment vertical="center"/>
    </xf>
  </cellStyleXfs>
  <cellXfs count="86">
    <xf numFmtId="0" fontId="0" fillId="0" borderId="0" xfId="0"/>
    <xf numFmtId="0" fontId="0" fillId="12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9" fontId="0" fillId="10" borderId="12" xfId="0" applyNumberFormat="1" applyFill="1" applyBorder="1" applyAlignment="1">
      <alignment horizontal="center" vertical="center"/>
    </xf>
    <xf numFmtId="10" fontId="0" fillId="10" borderId="12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14" fillId="15" borderId="27" xfId="0" applyFont="1" applyFill="1" applyBorder="1"/>
    <xf numFmtId="0" fontId="14" fillId="15" borderId="27" xfId="0" applyFont="1" applyFill="1" applyBorder="1" applyAlignment="1">
      <alignment horizontal="center"/>
    </xf>
    <xf numFmtId="0" fontId="15" fillId="15" borderId="27" xfId="0" applyFont="1" applyFill="1" applyBorder="1" applyAlignment="1">
      <alignment horizontal="center" vertical="center"/>
    </xf>
    <xf numFmtId="9" fontId="15" fillId="15" borderId="27" xfId="0" applyNumberFormat="1" applyFont="1" applyFill="1" applyBorder="1" applyAlignment="1">
      <alignment horizontal="center" vertical="center"/>
    </xf>
    <xf numFmtId="10" fontId="15" fillId="15" borderId="27" xfId="0" applyNumberFormat="1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9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2" borderId="12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1" fillId="2" borderId="9" xfId="1" applyBorder="1" applyAlignment="1">
      <alignment horizontal="center" vertical="top"/>
    </xf>
    <xf numFmtId="0" fontId="1" fillId="2" borderId="17" xfId="1" applyBorder="1" applyAlignment="1">
      <alignment horizontal="center" vertical="top"/>
    </xf>
    <xf numFmtId="0" fontId="1" fillId="2" borderId="5" xfId="1" applyBorder="1" applyAlignment="1">
      <alignment horizontal="center" vertical="top"/>
    </xf>
    <xf numFmtId="0" fontId="1" fillId="2" borderId="2" xfId="1" applyBorder="1" applyAlignment="1">
      <alignment horizontal="center" vertical="top"/>
    </xf>
    <xf numFmtId="0" fontId="1" fillId="2" borderId="16" xfId="1" applyBorder="1" applyAlignment="1">
      <alignment horizontal="center" vertical="top"/>
    </xf>
    <xf numFmtId="0" fontId="1" fillId="2" borderId="3" xfId="1" applyBorder="1" applyAlignment="1">
      <alignment horizontal="center" vertical="top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1" fillId="11" borderId="19" xfId="1" applyFill="1" applyBorder="1" applyAlignment="1">
      <alignment horizontal="center" vertical="center"/>
    </xf>
    <xf numFmtId="0" fontId="1" fillId="11" borderId="20" xfId="1" applyFill="1" applyBorder="1" applyAlignment="1">
      <alignment horizontal="center" vertical="center"/>
    </xf>
    <xf numFmtId="0" fontId="1" fillId="11" borderId="21" xfId="1" applyFill="1" applyBorder="1" applyAlignment="1">
      <alignment horizontal="center" vertical="center"/>
    </xf>
    <xf numFmtId="0" fontId="1" fillId="11" borderId="22" xfId="1" applyFill="1" applyBorder="1" applyAlignment="1">
      <alignment horizontal="center" vertical="center"/>
    </xf>
    <xf numFmtId="0" fontId="1" fillId="11" borderId="1" xfId="1" applyFill="1" applyBorder="1" applyAlignment="1">
      <alignment horizontal="center" vertical="center"/>
    </xf>
    <xf numFmtId="0" fontId="1" fillId="11" borderId="23" xfId="1" applyFill="1" applyBorder="1" applyAlignment="1">
      <alignment horizontal="center" vertical="center"/>
    </xf>
    <xf numFmtId="0" fontId="1" fillId="11" borderId="24" xfId="1" applyFill="1" applyBorder="1" applyAlignment="1">
      <alignment horizontal="center" vertical="center"/>
    </xf>
    <xf numFmtId="0" fontId="1" fillId="11" borderId="25" xfId="1" applyFill="1" applyBorder="1" applyAlignment="1">
      <alignment horizontal="center" vertical="center"/>
    </xf>
    <xf numFmtId="0" fontId="1" fillId="11" borderId="26" xfId="1" applyFill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</cellXfs>
  <cellStyles count="2">
    <cellStyle name="입력" xfId="1" builtinId="20"/>
    <cellStyle name="표준" xfId="0" builtinId="0"/>
  </cellStyles>
  <dxfs count="0"/>
  <tableStyles count="0" defaultTableStyle="TableStyleMedium2" defaultPivotStyle="PivotStyleMedium9"/>
  <colors>
    <mruColors>
      <color rgb="FFFFFF99"/>
      <color rgb="FFE7FE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Sheet1!$AN$2</c:f>
              <c:strCache>
                <c:ptCount val="1"/>
                <c:pt idx="0">
                  <c:v>문항별 정답률</c:v>
                </c:pt>
              </c:strCache>
            </c:strRef>
          </c:tx>
          <c:marker>
            <c:symbol val="none"/>
          </c:marker>
          <c:cat>
            <c:strRef>
              <c:f>Sheet1!$AM$3:$AM$32</c:f>
              <c:strCache>
                <c:ptCount val="30"/>
                <c:pt idx="0">
                  <c:v>1번</c:v>
                </c:pt>
                <c:pt idx="1">
                  <c:v>2번</c:v>
                </c:pt>
                <c:pt idx="2">
                  <c:v>3번</c:v>
                </c:pt>
                <c:pt idx="3">
                  <c:v>4번</c:v>
                </c:pt>
                <c:pt idx="4">
                  <c:v>5번</c:v>
                </c:pt>
                <c:pt idx="5">
                  <c:v>6번</c:v>
                </c:pt>
                <c:pt idx="6">
                  <c:v>7번</c:v>
                </c:pt>
                <c:pt idx="7">
                  <c:v>8번</c:v>
                </c:pt>
                <c:pt idx="8">
                  <c:v>9번</c:v>
                </c:pt>
                <c:pt idx="9">
                  <c:v>10번</c:v>
                </c:pt>
                <c:pt idx="10">
                  <c:v>11번</c:v>
                </c:pt>
                <c:pt idx="11">
                  <c:v>12번</c:v>
                </c:pt>
                <c:pt idx="12">
                  <c:v>13번</c:v>
                </c:pt>
                <c:pt idx="13">
                  <c:v>14번</c:v>
                </c:pt>
                <c:pt idx="14">
                  <c:v>15번</c:v>
                </c:pt>
                <c:pt idx="15">
                  <c:v>16번</c:v>
                </c:pt>
                <c:pt idx="16">
                  <c:v>17번</c:v>
                </c:pt>
                <c:pt idx="17">
                  <c:v>18번</c:v>
                </c:pt>
                <c:pt idx="18">
                  <c:v>19번</c:v>
                </c:pt>
                <c:pt idx="19">
                  <c:v>20번</c:v>
                </c:pt>
                <c:pt idx="20">
                  <c:v>21번</c:v>
                </c:pt>
                <c:pt idx="21">
                  <c:v>22번</c:v>
                </c:pt>
                <c:pt idx="22">
                  <c:v>23번</c:v>
                </c:pt>
                <c:pt idx="23">
                  <c:v>24번</c:v>
                </c:pt>
                <c:pt idx="24">
                  <c:v>25번</c:v>
                </c:pt>
                <c:pt idx="25">
                  <c:v>26번</c:v>
                </c:pt>
                <c:pt idx="26">
                  <c:v>27번</c:v>
                </c:pt>
                <c:pt idx="27">
                  <c:v>28번</c:v>
                </c:pt>
                <c:pt idx="28">
                  <c:v>29번</c:v>
                </c:pt>
                <c:pt idx="29">
                  <c:v>30번</c:v>
                </c:pt>
              </c:strCache>
            </c:strRef>
          </c:cat>
          <c:val>
            <c:numRef>
              <c:f>Sheet1!$AN$3:$AN$32</c:f>
              <c:numCache>
                <c:formatCode>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 formatCode="0.00%">
                  <c:v>0.9</c:v>
                </c:pt>
                <c:pt idx="5" formatCode="0.00%">
                  <c:v>0.8</c:v>
                </c:pt>
                <c:pt idx="6">
                  <c:v>0.9</c:v>
                </c:pt>
                <c:pt idx="7" formatCode="0.00%">
                  <c:v>1</c:v>
                </c:pt>
                <c:pt idx="8" formatCode="0.00%">
                  <c:v>0.7</c:v>
                </c:pt>
                <c:pt idx="9" formatCode="0.00%">
                  <c:v>0.5</c:v>
                </c:pt>
                <c:pt idx="10" formatCode="0.00%">
                  <c:v>0.2</c:v>
                </c:pt>
                <c:pt idx="11" formatCode="0.00%">
                  <c:v>0.7</c:v>
                </c:pt>
                <c:pt idx="12" formatCode="0.00%">
                  <c:v>0.1</c:v>
                </c:pt>
                <c:pt idx="13" formatCode="0.00%">
                  <c:v>0.2</c:v>
                </c:pt>
                <c:pt idx="14" formatCode="0.00%">
                  <c:v>0.2</c:v>
                </c:pt>
                <c:pt idx="15">
                  <c:v>0.3</c:v>
                </c:pt>
                <c:pt idx="16" formatCode="0.00%">
                  <c:v>0.3</c:v>
                </c:pt>
                <c:pt idx="17" formatCode="0.00%">
                  <c:v>0.2</c:v>
                </c:pt>
                <c:pt idx="18">
                  <c:v>0.3</c:v>
                </c:pt>
                <c:pt idx="19" formatCode="0.00%">
                  <c:v>0.2</c:v>
                </c:pt>
                <c:pt idx="20" formatCode="0.00%">
                  <c:v>0</c:v>
                </c:pt>
                <c:pt idx="21" formatCode="0.00%">
                  <c:v>0.4</c:v>
                </c:pt>
                <c:pt idx="22" formatCode="0.00%">
                  <c:v>0.5</c:v>
                </c:pt>
                <c:pt idx="23" formatCode="0.00%">
                  <c:v>0.1</c:v>
                </c:pt>
                <c:pt idx="24" formatCode="0.00%">
                  <c:v>0.5</c:v>
                </c:pt>
                <c:pt idx="25" formatCode="0.00%">
                  <c:v>0</c:v>
                </c:pt>
                <c:pt idx="26" formatCode="0.00%">
                  <c:v>0</c:v>
                </c:pt>
                <c:pt idx="27" formatCode="0.00%">
                  <c:v>0</c:v>
                </c:pt>
                <c:pt idx="28">
                  <c:v>0</c:v>
                </c:pt>
                <c:pt idx="29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1712"/>
        <c:axId val="185253248"/>
      </c:lineChart>
      <c:catAx>
        <c:axId val="18525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5253248"/>
        <c:crosses val="autoZero"/>
        <c:auto val="1"/>
        <c:lblAlgn val="ctr"/>
        <c:lblOffset val="100"/>
        <c:noMultiLvlLbl val="0"/>
      </c:catAx>
      <c:valAx>
        <c:axId val="185253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52517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8963</xdr:colOff>
      <xdr:row>35</xdr:row>
      <xdr:rowOff>0</xdr:rowOff>
    </xdr:from>
    <xdr:to>
      <xdr:col>24</xdr:col>
      <xdr:colOff>-1</xdr:colOff>
      <xdr:row>58</xdr:row>
      <xdr:rowOff>179294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topLeftCell="D1" zoomScale="85" zoomScaleNormal="85" workbookViewId="0">
      <selection activeCell="R4" sqref="R4:S13"/>
    </sheetView>
  </sheetViews>
  <sheetFormatPr defaultRowHeight="17.399999999999999" x14ac:dyDescent="0.4"/>
  <sheetData>
    <row r="1" spans="1:53" ht="16.5" customHeight="1" x14ac:dyDescent="0.4">
      <c r="C1" s="46" t="s">
        <v>58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6.5" customHeight="1" x14ac:dyDescent="0.4"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  <c r="AM2" s="12" t="s">
        <v>65</v>
      </c>
      <c r="AN2" s="12" t="s">
        <v>67</v>
      </c>
      <c r="AO2" s="12" t="s">
        <v>66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6.5" customHeight="1" x14ac:dyDescent="0.4"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AM3" s="13" t="s">
        <v>0</v>
      </c>
      <c r="AN3" s="14">
        <v>1</v>
      </c>
      <c r="AO3" s="13"/>
      <c r="AP3" s="11">
        <f>IF(H21=I21,L21,0)</f>
        <v>0</v>
      </c>
      <c r="AQ3" s="11">
        <f>AP3</f>
        <v>0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6.5" customHeight="1" x14ac:dyDescent="0.4">
      <c r="A4" s="17"/>
      <c r="B4" s="18"/>
      <c r="C4" s="55" t="s">
        <v>59</v>
      </c>
      <c r="D4" s="56"/>
      <c r="E4" s="43" t="s">
        <v>11</v>
      </c>
      <c r="F4" s="44"/>
      <c r="G4" s="34"/>
      <c r="H4" s="34"/>
      <c r="I4" s="1" t="s">
        <v>0</v>
      </c>
      <c r="J4" s="42"/>
      <c r="K4" s="42"/>
      <c r="L4" s="1" t="s">
        <v>18</v>
      </c>
      <c r="M4" s="42" t="s">
        <v>70</v>
      </c>
      <c r="N4" s="42"/>
      <c r="O4" s="1" t="s">
        <v>30</v>
      </c>
      <c r="P4" s="42"/>
      <c r="Q4" s="42"/>
      <c r="R4" s="61"/>
      <c r="S4" s="62"/>
      <c r="AM4" s="13" t="s">
        <v>1</v>
      </c>
      <c r="AN4" s="14">
        <v>1</v>
      </c>
      <c r="AO4" s="13"/>
      <c r="AP4" s="11">
        <f>IF(H22=I22,L22,0)</f>
        <v>0</v>
      </c>
      <c r="AQ4" s="11">
        <f>AQ3+AP4</f>
        <v>0</v>
      </c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x14ac:dyDescent="0.4">
      <c r="C5" s="57"/>
      <c r="D5" s="58"/>
      <c r="E5" s="43" t="s">
        <v>13</v>
      </c>
      <c r="F5" s="44"/>
      <c r="G5" s="34"/>
      <c r="H5" s="34"/>
      <c r="I5" s="1" t="s">
        <v>2</v>
      </c>
      <c r="J5" s="42"/>
      <c r="K5" s="42"/>
      <c r="L5" s="1" t="s">
        <v>20</v>
      </c>
      <c r="M5" s="42"/>
      <c r="N5" s="42"/>
      <c r="O5" s="1" t="s">
        <v>32</v>
      </c>
      <c r="P5" s="42"/>
      <c r="Q5" s="42"/>
      <c r="R5" s="63"/>
      <c r="S5" s="64"/>
      <c r="AM5" s="13" t="s">
        <v>3</v>
      </c>
      <c r="AN5" s="14">
        <v>1</v>
      </c>
      <c r="AO5" s="13"/>
      <c r="AP5" s="11">
        <f t="shared" ref="AP5:AP12" si="0">IF(H23=I23,L23,0)</f>
        <v>0</v>
      </c>
      <c r="AQ5" s="11">
        <f>AQ4+AP5</f>
        <v>0</v>
      </c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x14ac:dyDescent="0.4">
      <c r="C6" s="57"/>
      <c r="D6" s="58"/>
      <c r="E6" s="43" t="s">
        <v>14</v>
      </c>
      <c r="F6" s="44"/>
      <c r="G6" s="34"/>
      <c r="H6" s="34"/>
      <c r="I6" s="1" t="s">
        <v>3</v>
      </c>
      <c r="J6" s="42"/>
      <c r="K6" s="42"/>
      <c r="L6" s="1" t="s">
        <v>21</v>
      </c>
      <c r="M6" s="42"/>
      <c r="N6" s="42"/>
      <c r="O6" s="1" t="s">
        <v>33</v>
      </c>
      <c r="P6" s="42"/>
      <c r="Q6" s="42"/>
      <c r="R6" s="63"/>
      <c r="S6" s="64"/>
      <c r="AM6" s="13" t="s">
        <v>4</v>
      </c>
      <c r="AN6" s="14">
        <v>0.9</v>
      </c>
      <c r="AO6" s="13"/>
      <c r="AP6" s="11">
        <f t="shared" si="0"/>
        <v>0</v>
      </c>
      <c r="AQ6" s="11">
        <f>AQ5+AP6</f>
        <v>0</v>
      </c>
      <c r="AR6" s="11">
        <f>E27</f>
        <v>3</v>
      </c>
      <c r="AS6" s="11"/>
      <c r="AT6" s="11"/>
      <c r="AU6" s="11"/>
      <c r="AV6" s="11"/>
      <c r="AW6" s="11"/>
      <c r="AX6" s="11"/>
      <c r="AY6" s="11"/>
      <c r="AZ6" s="11"/>
      <c r="BA6" s="11"/>
    </row>
    <row r="7" spans="1:53" x14ac:dyDescent="0.4">
      <c r="C7" s="57"/>
      <c r="D7" s="58"/>
      <c r="E7" s="33" t="s">
        <v>15</v>
      </c>
      <c r="F7" s="33"/>
      <c r="G7" s="34"/>
      <c r="H7" s="34"/>
      <c r="I7" s="1" t="s">
        <v>4</v>
      </c>
      <c r="J7" s="42"/>
      <c r="K7" s="42"/>
      <c r="L7" s="1" t="s">
        <v>22</v>
      </c>
      <c r="M7" s="42"/>
      <c r="N7" s="42"/>
      <c r="O7" s="1" t="s">
        <v>34</v>
      </c>
      <c r="P7" s="42"/>
      <c r="Q7" s="42"/>
      <c r="R7" s="63"/>
      <c r="S7" s="64"/>
      <c r="AM7" s="13" t="s">
        <v>5</v>
      </c>
      <c r="AN7" s="15">
        <v>0.9</v>
      </c>
      <c r="AO7" s="13"/>
      <c r="AP7" s="11">
        <f t="shared" si="0"/>
        <v>0</v>
      </c>
      <c r="AQ7" s="11">
        <f t="shared" ref="AQ7:AQ33" si="1">AQ6+AP7</f>
        <v>0</v>
      </c>
      <c r="AR7" s="11">
        <f>IF(AP33&gt;=59,0,1)</f>
        <v>1</v>
      </c>
      <c r="AS7" s="11">
        <f>IF(AP33&gt;=49,0,1)</f>
        <v>1</v>
      </c>
      <c r="AT7" s="11">
        <f>IF(AP33&gt;=40,0,1)</f>
        <v>1</v>
      </c>
      <c r="AU7" s="11">
        <f>IF(AP33&gt;=38,0,1)</f>
        <v>1</v>
      </c>
      <c r="AV7" s="11">
        <f>IF(AP33&gt;=30,0,1)</f>
        <v>1</v>
      </c>
      <c r="AW7" s="11">
        <f>IF(AP33&gt;=27,0,1)</f>
        <v>1</v>
      </c>
      <c r="AX7" s="11">
        <f>IF(AP33&gt;=24,0,1)</f>
        <v>1</v>
      </c>
      <c r="AY7" s="11">
        <f>IF(AP33&gt;=14,0,1)</f>
        <v>1</v>
      </c>
      <c r="AZ7" s="11">
        <v>1</v>
      </c>
      <c r="BA7" s="11"/>
    </row>
    <row r="8" spans="1:53" x14ac:dyDescent="0.4">
      <c r="C8" s="57"/>
      <c r="D8" s="58"/>
      <c r="E8" s="33" t="s">
        <v>12</v>
      </c>
      <c r="F8" s="33"/>
      <c r="G8" s="34"/>
      <c r="H8" s="34"/>
      <c r="I8" s="1" t="s">
        <v>5</v>
      </c>
      <c r="J8" s="42"/>
      <c r="K8" s="42"/>
      <c r="L8" s="1" t="s">
        <v>23</v>
      </c>
      <c r="M8" s="42"/>
      <c r="N8" s="42"/>
      <c r="O8" s="1" t="s">
        <v>35</v>
      </c>
      <c r="P8" s="42"/>
      <c r="Q8" s="42"/>
      <c r="R8" s="63"/>
      <c r="S8" s="64"/>
      <c r="AM8" s="13" t="s">
        <v>6</v>
      </c>
      <c r="AN8" s="15">
        <v>0.8</v>
      </c>
      <c r="AO8" s="13"/>
      <c r="AP8" s="11">
        <f t="shared" si="0"/>
        <v>0</v>
      </c>
      <c r="AQ8" s="11">
        <f t="shared" si="1"/>
        <v>0</v>
      </c>
      <c r="AR8" s="11">
        <f>SUM(AR7:AZ7)</f>
        <v>9</v>
      </c>
      <c r="AS8" s="11"/>
      <c r="AT8" s="11"/>
      <c r="AU8" s="11"/>
      <c r="AV8" s="11"/>
      <c r="AW8" s="11"/>
      <c r="AX8" s="11"/>
      <c r="AY8" s="11"/>
      <c r="AZ8" s="11"/>
      <c r="BA8" s="11"/>
    </row>
    <row r="9" spans="1:53" x14ac:dyDescent="0.4">
      <c r="C9" s="57"/>
      <c r="D9" s="58"/>
      <c r="E9" s="67" t="s">
        <v>16</v>
      </c>
      <c r="F9" s="68"/>
      <c r="G9" s="71"/>
      <c r="H9" s="72"/>
      <c r="I9" s="1" t="s">
        <v>6</v>
      </c>
      <c r="J9" s="42"/>
      <c r="K9" s="42"/>
      <c r="L9" s="1" t="s">
        <v>24</v>
      </c>
      <c r="M9" s="42"/>
      <c r="N9" s="42"/>
      <c r="O9" s="1" t="s">
        <v>36</v>
      </c>
      <c r="P9" s="42"/>
      <c r="Q9" s="42"/>
      <c r="R9" s="63"/>
      <c r="S9" s="64"/>
      <c r="AM9" s="13" t="s">
        <v>7</v>
      </c>
      <c r="AN9" s="14">
        <v>0.9</v>
      </c>
      <c r="AO9" s="13"/>
      <c r="AP9" s="11">
        <f t="shared" si="0"/>
        <v>0</v>
      </c>
      <c r="AQ9" s="11">
        <f t="shared" si="1"/>
        <v>0</v>
      </c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x14ac:dyDescent="0.4">
      <c r="C10" s="57"/>
      <c r="D10" s="58"/>
      <c r="E10" s="69"/>
      <c r="F10" s="70"/>
      <c r="G10" s="73"/>
      <c r="H10" s="74"/>
      <c r="I10" s="1" t="s">
        <v>7</v>
      </c>
      <c r="J10" s="42"/>
      <c r="K10" s="42"/>
      <c r="L10" s="1" t="s">
        <v>25</v>
      </c>
      <c r="M10" s="42"/>
      <c r="N10" s="42"/>
      <c r="O10" s="1" t="s">
        <v>37</v>
      </c>
      <c r="P10" s="42"/>
      <c r="Q10" s="42"/>
      <c r="R10" s="63"/>
      <c r="S10" s="64"/>
      <c r="AM10" s="13" t="s">
        <v>8</v>
      </c>
      <c r="AN10" s="15">
        <v>1</v>
      </c>
      <c r="AO10" s="13"/>
      <c r="AP10" s="11">
        <f t="shared" si="0"/>
        <v>0</v>
      </c>
      <c r="AQ10" s="11">
        <f t="shared" si="1"/>
        <v>0</v>
      </c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x14ac:dyDescent="0.4">
      <c r="C11" s="57"/>
      <c r="D11" s="58"/>
      <c r="E11" s="75"/>
      <c r="F11" s="76"/>
      <c r="G11" s="76"/>
      <c r="H11" s="77"/>
      <c r="I11" s="9" t="s">
        <v>8</v>
      </c>
      <c r="J11" s="42"/>
      <c r="K11" s="42"/>
      <c r="L11" s="1" t="s">
        <v>26</v>
      </c>
      <c r="M11" s="42"/>
      <c r="N11" s="42"/>
      <c r="O11" s="1" t="s">
        <v>38</v>
      </c>
      <c r="P11" s="42"/>
      <c r="Q11" s="42"/>
      <c r="R11" s="63"/>
      <c r="S11" s="64"/>
      <c r="AM11" s="13" t="s">
        <v>9</v>
      </c>
      <c r="AN11" s="15">
        <v>0.7</v>
      </c>
      <c r="AO11" s="13"/>
      <c r="AP11" s="11">
        <f t="shared" si="0"/>
        <v>0</v>
      </c>
      <c r="AQ11" s="11">
        <f t="shared" si="1"/>
        <v>0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x14ac:dyDescent="0.4">
      <c r="C12" s="57"/>
      <c r="D12" s="58"/>
      <c r="E12" s="78"/>
      <c r="F12" s="79"/>
      <c r="G12" s="79"/>
      <c r="H12" s="80"/>
      <c r="I12" s="9" t="s">
        <v>9</v>
      </c>
      <c r="J12" s="42"/>
      <c r="K12" s="42"/>
      <c r="L12" s="1" t="s">
        <v>27</v>
      </c>
      <c r="M12" s="42"/>
      <c r="N12" s="42"/>
      <c r="O12" s="1" t="s">
        <v>39</v>
      </c>
      <c r="P12" s="42"/>
      <c r="Q12" s="42"/>
      <c r="R12" s="63"/>
      <c r="S12" s="64"/>
      <c r="AM12" s="13" t="s">
        <v>10</v>
      </c>
      <c r="AN12" s="15">
        <v>0.5</v>
      </c>
      <c r="AO12" s="13"/>
      <c r="AP12" s="11">
        <f t="shared" si="0"/>
        <v>0</v>
      </c>
      <c r="AQ12" s="11">
        <f t="shared" si="1"/>
        <v>0</v>
      </c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x14ac:dyDescent="0.4">
      <c r="C13" s="57"/>
      <c r="D13" s="58"/>
      <c r="E13" s="78"/>
      <c r="F13" s="79"/>
      <c r="G13" s="79"/>
      <c r="H13" s="80"/>
      <c r="I13" s="10" t="s">
        <v>10</v>
      </c>
      <c r="J13" s="42"/>
      <c r="K13" s="42"/>
      <c r="L13" s="1" t="s">
        <v>28</v>
      </c>
      <c r="M13" s="42"/>
      <c r="N13" s="42"/>
      <c r="O13" s="1" t="s">
        <v>40</v>
      </c>
      <c r="P13" s="42"/>
      <c r="Q13" s="42"/>
      <c r="R13" s="65"/>
      <c r="S13" s="66"/>
      <c r="AM13" s="13" t="s">
        <v>17</v>
      </c>
      <c r="AN13" s="15">
        <v>0.2</v>
      </c>
      <c r="AO13" s="13"/>
      <c r="AP13" s="11">
        <f>IF(N21=O21,R21,0)</f>
        <v>3</v>
      </c>
      <c r="AQ13" s="11">
        <f t="shared" si="1"/>
        <v>3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x14ac:dyDescent="0.4">
      <c r="C14" s="59"/>
      <c r="D14" s="60"/>
      <c r="E14" s="81"/>
      <c r="F14" s="82"/>
      <c r="G14" s="82"/>
      <c r="H14" s="83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AM14" s="13" t="s">
        <v>19</v>
      </c>
      <c r="AN14" s="15">
        <v>0.7</v>
      </c>
      <c r="AO14" s="13"/>
      <c r="AP14" s="11">
        <f>IF(N22=O22,R22,0)</f>
        <v>0</v>
      </c>
      <c r="AQ14" s="11">
        <f t="shared" si="1"/>
        <v>3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x14ac:dyDescent="0.4">
      <c r="AM15" s="13" t="s">
        <v>21</v>
      </c>
      <c r="AN15" s="15">
        <v>0.1</v>
      </c>
      <c r="AO15" s="13"/>
      <c r="AP15" s="11">
        <f t="shared" ref="AP15:AP22" si="2">IF(N23=O23,R23,0)</f>
        <v>0</v>
      </c>
      <c r="AQ15" s="11">
        <f t="shared" si="1"/>
        <v>3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x14ac:dyDescent="0.4">
      <c r="AM16" s="13" t="s">
        <v>22</v>
      </c>
      <c r="AN16" s="15">
        <v>0.2</v>
      </c>
      <c r="AO16" s="13"/>
      <c r="AP16" s="11">
        <f t="shared" si="2"/>
        <v>0</v>
      </c>
      <c r="AQ16" s="11">
        <f t="shared" si="1"/>
        <v>3</v>
      </c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3:53" ht="16.5" customHeight="1" x14ac:dyDescent="0.4">
      <c r="C17" s="45" t="s">
        <v>60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M17" s="13" t="s">
        <v>23</v>
      </c>
      <c r="AN17" s="15">
        <v>0.2</v>
      </c>
      <c r="AO17" s="13"/>
      <c r="AP17" s="11">
        <f t="shared" si="2"/>
        <v>0</v>
      </c>
      <c r="AQ17" s="11">
        <f t="shared" si="1"/>
        <v>3</v>
      </c>
      <c r="AR17" s="11">
        <v>9</v>
      </c>
      <c r="AS17" s="11">
        <f>IF(E27&gt;AR749,1,0)</f>
        <v>1</v>
      </c>
      <c r="AT17" s="11">
        <f>IF(E27&gt;43,1,0)</f>
        <v>0</v>
      </c>
      <c r="AU17" s="11">
        <f>IF(E27&gt;40,1,0)</f>
        <v>0</v>
      </c>
      <c r="AV17" s="11">
        <f>IF(E27&gt;33,1,0)</f>
        <v>0</v>
      </c>
      <c r="AW17" s="11">
        <f>IF(E27&gt;22,1,0)</f>
        <v>0</v>
      </c>
      <c r="AX17" s="11">
        <f>IF(E27&gt;19,1,0)</f>
        <v>0</v>
      </c>
      <c r="AY17" s="11">
        <f>IF(E27&gt;17,1,0)</f>
        <v>0</v>
      </c>
      <c r="AZ17" s="11">
        <f>IF(E27&gt;13,1,0)</f>
        <v>0</v>
      </c>
      <c r="BA17" s="11"/>
    </row>
    <row r="18" spans="3:53" ht="16.5" customHeight="1" x14ac:dyDescent="0.4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AM18" s="13" t="s">
        <v>24</v>
      </c>
      <c r="AN18" s="14">
        <v>0.3</v>
      </c>
      <c r="AO18" s="13"/>
      <c r="AP18" s="11">
        <f t="shared" si="2"/>
        <v>0</v>
      </c>
      <c r="AQ18" s="11">
        <f t="shared" si="1"/>
        <v>3</v>
      </c>
      <c r="AR18" s="11"/>
      <c r="AS18" s="11">
        <f>AR17-AS17-AT17-AU17-AV17-AW17-AX17-AY17-AZ17</f>
        <v>8</v>
      </c>
      <c r="AT18" s="11"/>
      <c r="AU18" s="11"/>
      <c r="AV18" s="11"/>
      <c r="AW18" s="11"/>
      <c r="AX18" s="11"/>
      <c r="AY18" s="11"/>
      <c r="AZ18" s="11"/>
      <c r="BA18" s="11"/>
    </row>
    <row r="19" spans="3:53" ht="16.5" customHeight="1" x14ac:dyDescent="0.4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AM19" s="13" t="s">
        <v>25</v>
      </c>
      <c r="AN19" s="15">
        <v>0.3</v>
      </c>
      <c r="AO19" s="13"/>
      <c r="AP19" s="11">
        <f t="shared" si="2"/>
        <v>0</v>
      </c>
      <c r="AQ19" s="11">
        <f t="shared" si="1"/>
        <v>3</v>
      </c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3:53" x14ac:dyDescent="0.4">
      <c r="C20" s="43" t="s">
        <v>11</v>
      </c>
      <c r="D20" s="44"/>
      <c r="E20" s="34">
        <f>G4</f>
        <v>0</v>
      </c>
      <c r="F20" s="34"/>
      <c r="G20" s="3" t="s">
        <v>47</v>
      </c>
      <c r="H20" s="2" t="s">
        <v>43</v>
      </c>
      <c r="I20" s="1" t="s">
        <v>44</v>
      </c>
      <c r="J20" s="4" t="s">
        <v>45</v>
      </c>
      <c r="K20" s="5" t="s">
        <v>46</v>
      </c>
      <c r="L20" s="8" t="s">
        <v>48</v>
      </c>
      <c r="M20" s="3" t="s">
        <v>47</v>
      </c>
      <c r="N20" s="2" t="s">
        <v>43</v>
      </c>
      <c r="O20" s="1" t="s">
        <v>44</v>
      </c>
      <c r="P20" s="4" t="s">
        <v>45</v>
      </c>
      <c r="Q20" s="5" t="s">
        <v>46</v>
      </c>
      <c r="R20" s="8" t="s">
        <v>48</v>
      </c>
      <c r="S20" s="3" t="s">
        <v>47</v>
      </c>
      <c r="T20" s="2" t="s">
        <v>43</v>
      </c>
      <c r="U20" s="1" t="s">
        <v>44</v>
      </c>
      <c r="V20" s="4" t="s">
        <v>45</v>
      </c>
      <c r="W20" s="5" t="s">
        <v>46</v>
      </c>
      <c r="X20" s="8" t="s">
        <v>48</v>
      </c>
      <c r="AM20" s="13" t="s">
        <v>26</v>
      </c>
      <c r="AN20" s="15">
        <v>0.2</v>
      </c>
      <c r="AO20" s="13"/>
      <c r="AP20" s="11">
        <f t="shared" si="2"/>
        <v>0</v>
      </c>
      <c r="AQ20" s="11">
        <f t="shared" si="1"/>
        <v>3</v>
      </c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3:53" x14ac:dyDescent="0.4">
      <c r="C21" s="43" t="s">
        <v>13</v>
      </c>
      <c r="D21" s="44"/>
      <c r="E21" s="34">
        <f t="shared" ref="E21:E24" si="3">G5</f>
        <v>0</v>
      </c>
      <c r="F21" s="34"/>
      <c r="G21" s="3" t="s">
        <v>0</v>
      </c>
      <c r="H21" s="2">
        <f>J4</f>
        <v>0</v>
      </c>
      <c r="I21" s="1">
        <v>3</v>
      </c>
      <c r="J21" s="4" t="str">
        <f>IF(H21=I21,"O","X")</f>
        <v>X</v>
      </c>
      <c r="K21" s="6">
        <v>1</v>
      </c>
      <c r="L21" s="8">
        <v>2</v>
      </c>
      <c r="M21" s="3" t="s">
        <v>18</v>
      </c>
      <c r="N21" s="2" t="s">
        <v>69</v>
      </c>
      <c r="O21" s="1" t="s">
        <v>69</v>
      </c>
      <c r="P21" s="4" t="s">
        <v>68</v>
      </c>
      <c r="Q21" s="7">
        <v>1</v>
      </c>
      <c r="R21" s="8">
        <v>3</v>
      </c>
      <c r="S21" s="3" t="s">
        <v>30</v>
      </c>
      <c r="T21" s="2">
        <f>P4</f>
        <v>0</v>
      </c>
      <c r="U21" s="1">
        <v>2</v>
      </c>
      <c r="V21" s="4" t="str">
        <f>IF(T21=U21,"O","X")</f>
        <v>X</v>
      </c>
      <c r="W21" s="7">
        <v>0</v>
      </c>
      <c r="X21" s="8">
        <v>4</v>
      </c>
      <c r="AM21" s="13" t="s">
        <v>27</v>
      </c>
      <c r="AN21" s="14">
        <v>0.3</v>
      </c>
      <c r="AO21" s="13"/>
      <c r="AP21" s="11">
        <f t="shared" si="2"/>
        <v>0</v>
      </c>
      <c r="AQ21" s="11">
        <f t="shared" si="1"/>
        <v>3</v>
      </c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3:53" x14ac:dyDescent="0.4">
      <c r="C22" s="43" t="s">
        <v>14</v>
      </c>
      <c r="D22" s="44"/>
      <c r="E22" s="34">
        <f t="shared" si="3"/>
        <v>0</v>
      </c>
      <c r="F22" s="34"/>
      <c r="G22" s="3" t="s">
        <v>1</v>
      </c>
      <c r="H22" s="2">
        <f>J5</f>
        <v>0</v>
      </c>
      <c r="I22" s="1">
        <v>2</v>
      </c>
      <c r="J22" s="4" t="str">
        <f>IF(H22=I22,"O","X")</f>
        <v>X</v>
      </c>
      <c r="K22" s="6">
        <v>1</v>
      </c>
      <c r="L22" s="8">
        <v>2</v>
      </c>
      <c r="M22" s="3" t="s">
        <v>20</v>
      </c>
      <c r="N22" s="2">
        <f>M5</f>
        <v>0</v>
      </c>
      <c r="O22" s="1">
        <v>5</v>
      </c>
      <c r="P22" s="4" t="str">
        <f>IF(N22=O22,"O","X")</f>
        <v>X</v>
      </c>
      <c r="Q22" s="7">
        <v>0.7</v>
      </c>
      <c r="R22" s="8">
        <v>3</v>
      </c>
      <c r="S22" s="3" t="s">
        <v>32</v>
      </c>
      <c r="T22" s="2">
        <f>P5</f>
        <v>0</v>
      </c>
      <c r="U22" s="1">
        <v>248</v>
      </c>
      <c r="V22" s="4" t="str">
        <f>IF(T22=U22,"O","X")</f>
        <v>X</v>
      </c>
      <c r="W22" s="7">
        <v>0.4</v>
      </c>
      <c r="X22" s="8">
        <v>3</v>
      </c>
      <c r="AM22" s="13" t="s">
        <v>28</v>
      </c>
      <c r="AN22" s="15">
        <v>0.2</v>
      </c>
      <c r="AO22" s="13"/>
      <c r="AP22" s="11">
        <f t="shared" si="2"/>
        <v>0</v>
      </c>
      <c r="AQ22" s="11">
        <f t="shared" si="1"/>
        <v>3</v>
      </c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3:53" x14ac:dyDescent="0.4">
      <c r="C23" s="33" t="s">
        <v>15</v>
      </c>
      <c r="D23" s="33"/>
      <c r="E23" s="34">
        <f t="shared" si="3"/>
        <v>0</v>
      </c>
      <c r="F23" s="34"/>
      <c r="G23" s="3" t="s">
        <v>3</v>
      </c>
      <c r="H23" s="2">
        <f t="shared" ref="H23:H29" si="4">J6</f>
        <v>0</v>
      </c>
      <c r="I23" s="1">
        <v>5</v>
      </c>
      <c r="J23" s="4" t="str">
        <f t="shared" ref="J23:J29" si="5">IF(H23=I23,"O","X")</f>
        <v>X</v>
      </c>
      <c r="K23" s="6">
        <v>1</v>
      </c>
      <c r="L23" s="8">
        <v>2</v>
      </c>
      <c r="M23" s="3" t="s">
        <v>21</v>
      </c>
      <c r="N23" s="2">
        <f t="shared" ref="N23:N30" si="6">M6</f>
        <v>0</v>
      </c>
      <c r="O23" s="1">
        <v>3</v>
      </c>
      <c r="P23" s="4" t="str">
        <f t="shared" ref="P23:P30" si="7">IF(N23=O23,"O","X")</f>
        <v>X</v>
      </c>
      <c r="Q23" s="7">
        <v>0.1</v>
      </c>
      <c r="R23" s="8">
        <v>3</v>
      </c>
      <c r="S23" s="3" t="s">
        <v>33</v>
      </c>
      <c r="T23" s="2">
        <f t="shared" ref="T23:T30" si="8">P6</f>
        <v>0</v>
      </c>
      <c r="U23" s="1">
        <v>98</v>
      </c>
      <c r="V23" s="4" t="str">
        <f t="shared" ref="V23:V30" si="9">IF(T23=U23,"O","X")</f>
        <v>X</v>
      </c>
      <c r="W23" s="7">
        <v>0.5</v>
      </c>
      <c r="X23" s="8">
        <v>3</v>
      </c>
      <c r="AM23" s="13" t="s">
        <v>29</v>
      </c>
      <c r="AN23" s="15">
        <v>0</v>
      </c>
      <c r="AO23" s="13"/>
      <c r="AP23" s="11">
        <f>IF(T21=U21,X21,0)</f>
        <v>0</v>
      </c>
      <c r="AQ23" s="11">
        <f t="shared" si="1"/>
        <v>3</v>
      </c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3:53" x14ac:dyDescent="0.4">
      <c r="C24" s="33" t="s">
        <v>12</v>
      </c>
      <c r="D24" s="33"/>
      <c r="E24" s="34">
        <f t="shared" si="3"/>
        <v>0</v>
      </c>
      <c r="F24" s="34"/>
      <c r="G24" s="3" t="s">
        <v>4</v>
      </c>
      <c r="H24" s="2">
        <f t="shared" si="4"/>
        <v>0</v>
      </c>
      <c r="I24" s="1">
        <v>1</v>
      </c>
      <c r="J24" s="4" t="str">
        <f t="shared" si="5"/>
        <v>X</v>
      </c>
      <c r="K24" s="6">
        <v>0.9</v>
      </c>
      <c r="L24" s="8">
        <v>3</v>
      </c>
      <c r="M24" s="3" t="s">
        <v>22</v>
      </c>
      <c r="N24" s="2">
        <f t="shared" si="6"/>
        <v>0</v>
      </c>
      <c r="O24" s="1">
        <v>5</v>
      </c>
      <c r="P24" s="4" t="str">
        <f t="shared" si="7"/>
        <v>X</v>
      </c>
      <c r="Q24" s="7">
        <v>0.2</v>
      </c>
      <c r="R24" s="8">
        <v>4</v>
      </c>
      <c r="S24" s="3" t="s">
        <v>34</v>
      </c>
      <c r="T24" s="2">
        <f t="shared" si="8"/>
        <v>0</v>
      </c>
      <c r="U24" s="1">
        <v>27</v>
      </c>
      <c r="V24" s="4" t="str">
        <f t="shared" si="9"/>
        <v>X</v>
      </c>
      <c r="W24" s="7">
        <v>0.1</v>
      </c>
      <c r="X24" s="8">
        <v>3</v>
      </c>
      <c r="AM24" s="13" t="s">
        <v>31</v>
      </c>
      <c r="AN24" s="15">
        <v>0.4</v>
      </c>
      <c r="AO24" s="13"/>
      <c r="AP24" s="11">
        <f>IF(T22=U22,X22,0)</f>
        <v>0</v>
      </c>
      <c r="AQ24" s="11">
        <f t="shared" si="1"/>
        <v>3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3:53" x14ac:dyDescent="0.4">
      <c r="C25" s="28" t="s">
        <v>63</v>
      </c>
      <c r="D25" s="29"/>
      <c r="E25" s="35">
        <f>100+20*(E27-V34)/T34</f>
        <v>48.63954516136738</v>
      </c>
      <c r="F25" s="36"/>
      <c r="G25" s="3" t="s">
        <v>5</v>
      </c>
      <c r="H25" s="2">
        <f t="shared" si="4"/>
        <v>0</v>
      </c>
      <c r="I25" s="1">
        <v>4</v>
      </c>
      <c r="J25" s="4" t="str">
        <f t="shared" si="5"/>
        <v>X</v>
      </c>
      <c r="K25" s="7">
        <v>0.9</v>
      </c>
      <c r="L25" s="8">
        <v>3</v>
      </c>
      <c r="M25" s="3" t="s">
        <v>23</v>
      </c>
      <c r="N25" s="2">
        <f t="shared" si="6"/>
        <v>0</v>
      </c>
      <c r="O25" s="1">
        <v>1</v>
      </c>
      <c r="P25" s="4" t="str">
        <f t="shared" si="7"/>
        <v>X</v>
      </c>
      <c r="Q25" s="7">
        <v>0.2</v>
      </c>
      <c r="R25" s="8">
        <v>4</v>
      </c>
      <c r="S25" s="3" t="s">
        <v>35</v>
      </c>
      <c r="T25" s="2">
        <f t="shared" si="8"/>
        <v>0</v>
      </c>
      <c r="U25" s="1">
        <v>2</v>
      </c>
      <c r="V25" s="4" t="str">
        <f t="shared" si="9"/>
        <v>X</v>
      </c>
      <c r="W25" s="7">
        <v>0.5</v>
      </c>
      <c r="X25" s="8">
        <v>3</v>
      </c>
      <c r="AM25" s="13" t="s">
        <v>33</v>
      </c>
      <c r="AN25" s="15">
        <v>0.5</v>
      </c>
      <c r="AO25" s="13"/>
      <c r="AP25" s="11">
        <f t="shared" ref="AP25:AP31" si="10">IF(T23=U23,X23,0)</f>
        <v>0</v>
      </c>
      <c r="AQ25" s="11">
        <f t="shared" si="1"/>
        <v>3</v>
      </c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3:53" x14ac:dyDescent="0.4">
      <c r="C26" s="30"/>
      <c r="D26" s="31"/>
      <c r="E26" s="37"/>
      <c r="F26" s="38"/>
      <c r="G26" s="3" t="s">
        <v>6</v>
      </c>
      <c r="H26" s="2">
        <f t="shared" si="4"/>
        <v>0</v>
      </c>
      <c r="I26" s="1">
        <v>3</v>
      </c>
      <c r="J26" s="4" t="str">
        <f t="shared" si="5"/>
        <v>X</v>
      </c>
      <c r="K26" s="7">
        <v>0.8</v>
      </c>
      <c r="L26" s="8">
        <v>3</v>
      </c>
      <c r="M26" s="3" t="s">
        <v>24</v>
      </c>
      <c r="N26" s="2">
        <f t="shared" si="6"/>
        <v>0</v>
      </c>
      <c r="O26" s="1">
        <v>4</v>
      </c>
      <c r="P26" s="4" t="str">
        <f t="shared" si="7"/>
        <v>X</v>
      </c>
      <c r="Q26" s="6">
        <v>0.3</v>
      </c>
      <c r="R26" s="8">
        <v>4</v>
      </c>
      <c r="S26" s="3" t="s">
        <v>36</v>
      </c>
      <c r="T26" s="2">
        <f t="shared" si="8"/>
        <v>0</v>
      </c>
      <c r="U26" s="1">
        <v>11</v>
      </c>
      <c r="V26" s="4" t="str">
        <f t="shared" si="9"/>
        <v>X</v>
      </c>
      <c r="W26" s="7">
        <v>0</v>
      </c>
      <c r="X26" s="8">
        <v>4</v>
      </c>
      <c r="AM26" s="13" t="s">
        <v>34</v>
      </c>
      <c r="AN26" s="15">
        <v>0.1</v>
      </c>
      <c r="AO26" s="13"/>
      <c r="AP26" s="11">
        <f t="shared" si="10"/>
        <v>0</v>
      </c>
      <c r="AQ26" s="11">
        <f t="shared" si="1"/>
        <v>3</v>
      </c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3:53" x14ac:dyDescent="0.4">
      <c r="C27" s="28" t="s">
        <v>42</v>
      </c>
      <c r="D27" s="29"/>
      <c r="E27" s="32">
        <f>AP33</f>
        <v>3</v>
      </c>
      <c r="F27" s="32"/>
      <c r="G27" s="3" t="s">
        <v>7</v>
      </c>
      <c r="H27" s="2">
        <f t="shared" si="4"/>
        <v>0</v>
      </c>
      <c r="I27" s="1">
        <v>2</v>
      </c>
      <c r="J27" s="4" t="str">
        <f t="shared" si="5"/>
        <v>X</v>
      </c>
      <c r="K27" s="6">
        <v>0.9</v>
      </c>
      <c r="L27" s="8">
        <v>3</v>
      </c>
      <c r="M27" s="3" t="s">
        <v>25</v>
      </c>
      <c r="N27" s="2">
        <f t="shared" si="6"/>
        <v>0</v>
      </c>
      <c r="O27" s="1">
        <v>4</v>
      </c>
      <c r="P27" s="4" t="str">
        <f t="shared" si="7"/>
        <v>X</v>
      </c>
      <c r="Q27" s="7">
        <v>0.3</v>
      </c>
      <c r="R27" s="8">
        <v>4</v>
      </c>
      <c r="S27" s="3" t="s">
        <v>37</v>
      </c>
      <c r="T27" s="2">
        <f t="shared" si="8"/>
        <v>0</v>
      </c>
      <c r="U27" s="1">
        <v>12</v>
      </c>
      <c r="V27" s="4" t="str">
        <f t="shared" si="9"/>
        <v>X</v>
      </c>
      <c r="W27" s="7">
        <v>0</v>
      </c>
      <c r="X27" s="8">
        <v>4</v>
      </c>
      <c r="AM27" s="13" t="s">
        <v>35</v>
      </c>
      <c r="AN27" s="15">
        <v>0.5</v>
      </c>
      <c r="AO27" s="13"/>
      <c r="AP27" s="11">
        <f t="shared" si="10"/>
        <v>0</v>
      </c>
      <c r="AQ27" s="11">
        <f t="shared" si="1"/>
        <v>3</v>
      </c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3:53" x14ac:dyDescent="0.4">
      <c r="C28" s="30"/>
      <c r="D28" s="31"/>
      <c r="E28" s="32"/>
      <c r="F28" s="32"/>
      <c r="G28" s="3" t="s">
        <v>8</v>
      </c>
      <c r="H28" s="2">
        <f t="shared" si="4"/>
        <v>0</v>
      </c>
      <c r="I28" s="1">
        <v>1</v>
      </c>
      <c r="J28" s="4" t="str">
        <f t="shared" si="5"/>
        <v>X</v>
      </c>
      <c r="K28" s="7">
        <v>1</v>
      </c>
      <c r="L28" s="8">
        <v>3</v>
      </c>
      <c r="M28" s="3" t="s">
        <v>26</v>
      </c>
      <c r="N28" s="2">
        <f t="shared" si="6"/>
        <v>0</v>
      </c>
      <c r="O28" s="1">
        <v>4</v>
      </c>
      <c r="P28" s="4" t="str">
        <f t="shared" si="7"/>
        <v>X</v>
      </c>
      <c r="Q28" s="7">
        <v>0.2</v>
      </c>
      <c r="R28" s="8">
        <v>4</v>
      </c>
      <c r="S28" s="3" t="s">
        <v>38</v>
      </c>
      <c r="T28" s="2">
        <f t="shared" si="8"/>
        <v>0</v>
      </c>
      <c r="U28" s="1">
        <v>470</v>
      </c>
      <c r="V28" s="4" t="str">
        <f t="shared" si="9"/>
        <v>X</v>
      </c>
      <c r="W28" s="7">
        <v>0</v>
      </c>
      <c r="X28" s="8">
        <v>4</v>
      </c>
      <c r="AM28" s="13" t="s">
        <v>36</v>
      </c>
      <c r="AN28" s="15">
        <v>0</v>
      </c>
      <c r="AO28" s="13"/>
      <c r="AP28" s="11">
        <f t="shared" si="10"/>
        <v>0</v>
      </c>
      <c r="AQ28" s="11">
        <f t="shared" si="1"/>
        <v>3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3:53" x14ac:dyDescent="0.4">
      <c r="C29" s="28" t="s">
        <v>41</v>
      </c>
      <c r="D29" s="29"/>
      <c r="E29" s="32">
        <f>AR8</f>
        <v>9</v>
      </c>
      <c r="F29" s="32"/>
      <c r="G29" s="3" t="s">
        <v>9</v>
      </c>
      <c r="H29" s="2">
        <f t="shared" si="4"/>
        <v>0</v>
      </c>
      <c r="I29" s="1">
        <v>1</v>
      </c>
      <c r="J29" s="4" t="str">
        <f t="shared" si="5"/>
        <v>X</v>
      </c>
      <c r="K29" s="7">
        <v>0.7</v>
      </c>
      <c r="L29" s="8">
        <v>3</v>
      </c>
      <c r="M29" s="3" t="s">
        <v>27</v>
      </c>
      <c r="N29" s="2">
        <f t="shared" si="6"/>
        <v>0</v>
      </c>
      <c r="O29" s="1">
        <v>3</v>
      </c>
      <c r="P29" s="4" t="str">
        <f t="shared" si="7"/>
        <v>X</v>
      </c>
      <c r="Q29" s="6">
        <v>0.3</v>
      </c>
      <c r="R29" s="8">
        <v>4</v>
      </c>
      <c r="S29" s="3" t="s">
        <v>39</v>
      </c>
      <c r="T29" s="2">
        <f t="shared" si="8"/>
        <v>0</v>
      </c>
      <c r="U29" s="1">
        <v>4</v>
      </c>
      <c r="V29" s="4" t="str">
        <f t="shared" si="9"/>
        <v>X</v>
      </c>
      <c r="W29" s="6">
        <v>0</v>
      </c>
      <c r="X29" s="8">
        <v>4</v>
      </c>
      <c r="AM29" s="13" t="s">
        <v>37</v>
      </c>
      <c r="AN29" s="15">
        <v>0</v>
      </c>
      <c r="AO29" s="13"/>
      <c r="AP29" s="11">
        <f t="shared" si="10"/>
        <v>0</v>
      </c>
      <c r="AQ29" s="11">
        <f t="shared" si="1"/>
        <v>3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3:53" x14ac:dyDescent="0.4">
      <c r="C30" s="30"/>
      <c r="D30" s="31"/>
      <c r="E30" s="32"/>
      <c r="F30" s="32"/>
      <c r="G30" s="3" t="s">
        <v>10</v>
      </c>
      <c r="H30" s="2">
        <f>J13</f>
        <v>0</v>
      </c>
      <c r="I30" s="1">
        <v>2</v>
      </c>
      <c r="J30" s="4" t="str">
        <f>IF(H30=I30,"O","X")</f>
        <v>X</v>
      </c>
      <c r="K30" s="7">
        <v>0.5</v>
      </c>
      <c r="L30" s="8">
        <v>3</v>
      </c>
      <c r="M30" s="3" t="s">
        <v>28</v>
      </c>
      <c r="N30" s="2">
        <f t="shared" si="6"/>
        <v>0</v>
      </c>
      <c r="O30" s="1">
        <v>4</v>
      </c>
      <c r="P30" s="4" t="str">
        <f t="shared" si="7"/>
        <v>X</v>
      </c>
      <c r="Q30" s="7">
        <v>0.2</v>
      </c>
      <c r="R30" s="8">
        <v>4</v>
      </c>
      <c r="S30" s="3" t="s">
        <v>40</v>
      </c>
      <c r="T30" s="2">
        <f t="shared" si="8"/>
        <v>0</v>
      </c>
      <c r="U30" s="1">
        <v>600</v>
      </c>
      <c r="V30" s="4" t="str">
        <f t="shared" si="9"/>
        <v>X</v>
      </c>
      <c r="W30" s="7">
        <v>0</v>
      </c>
      <c r="X30" s="8">
        <v>4</v>
      </c>
      <c r="AM30" s="13" t="s">
        <v>38</v>
      </c>
      <c r="AN30" s="15">
        <v>0</v>
      </c>
      <c r="AO30" s="13"/>
      <c r="AP30" s="11">
        <f t="shared" si="10"/>
        <v>0</v>
      </c>
      <c r="AQ30" s="11">
        <f t="shared" si="1"/>
        <v>3</v>
      </c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3:53" x14ac:dyDescent="0.4"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  <c r="AM31" s="13" t="s">
        <v>39</v>
      </c>
      <c r="AN31" s="14">
        <v>0</v>
      </c>
      <c r="AO31" s="13"/>
      <c r="AP31" s="11">
        <f t="shared" si="10"/>
        <v>0</v>
      </c>
      <c r="AQ31" s="11">
        <f t="shared" si="1"/>
        <v>3</v>
      </c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3:53" ht="16.5" customHeight="1" x14ac:dyDescent="0.4">
      <c r="C32" s="23" t="s">
        <v>49</v>
      </c>
      <c r="D32" s="25">
        <v>59</v>
      </c>
      <c r="E32" s="21" t="s">
        <v>63</v>
      </c>
      <c r="F32" s="22">
        <f>100+20*(D32-V34)/T34</f>
        <v>132.24958792193212</v>
      </c>
      <c r="G32" s="23" t="s">
        <v>50</v>
      </c>
      <c r="H32" s="25">
        <v>49</v>
      </c>
      <c r="I32" s="21" t="s">
        <v>63</v>
      </c>
      <c r="J32" s="22">
        <f>100+20*(H32-V34)/T34</f>
        <v>117.31922314325985</v>
      </c>
      <c r="K32" s="23" t="s">
        <v>51</v>
      </c>
      <c r="L32" s="25">
        <v>40</v>
      </c>
      <c r="M32" s="21" t="s">
        <v>63</v>
      </c>
      <c r="N32" s="22">
        <f>100+20*(L32-V34)/T34</f>
        <v>103.8818948424548</v>
      </c>
      <c r="O32" s="23" t="s">
        <v>52</v>
      </c>
      <c r="P32" s="25">
        <v>38</v>
      </c>
      <c r="Q32" s="21" t="s">
        <v>63</v>
      </c>
      <c r="R32" s="22">
        <f>100+20*(P32-V34)/T34</f>
        <v>100.89582188672034</v>
      </c>
      <c r="S32" s="23" t="s">
        <v>53</v>
      </c>
      <c r="T32" s="25">
        <v>30</v>
      </c>
      <c r="U32" s="21" t="s">
        <v>63</v>
      </c>
      <c r="V32" s="22">
        <f>100+20*(T32-V34)/T34</f>
        <v>88.951530063782513</v>
      </c>
      <c r="W32" s="19" t="s">
        <v>61</v>
      </c>
      <c r="X32" s="20"/>
      <c r="AM32" s="13" t="s">
        <v>40</v>
      </c>
      <c r="AN32" s="15">
        <v>0</v>
      </c>
      <c r="AO32" s="13"/>
      <c r="AP32" s="11">
        <f>IF(T30=U30,X30,0)</f>
        <v>0</v>
      </c>
      <c r="AQ32" s="11">
        <f t="shared" si="1"/>
        <v>3</v>
      </c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3:53" ht="16.5" customHeight="1" x14ac:dyDescent="0.4">
      <c r="C33" s="24"/>
      <c r="D33" s="25"/>
      <c r="E33" s="21"/>
      <c r="F33" s="22"/>
      <c r="G33" s="24"/>
      <c r="H33" s="25"/>
      <c r="I33" s="21"/>
      <c r="J33" s="22"/>
      <c r="K33" s="24"/>
      <c r="L33" s="25"/>
      <c r="M33" s="21"/>
      <c r="N33" s="22"/>
      <c r="O33" s="24"/>
      <c r="P33" s="25"/>
      <c r="Q33" s="21"/>
      <c r="R33" s="22"/>
      <c r="S33" s="24"/>
      <c r="T33" s="25"/>
      <c r="U33" s="21"/>
      <c r="V33" s="22"/>
      <c r="W33" s="20"/>
      <c r="X33" s="20"/>
      <c r="AM33" s="11"/>
      <c r="AN33" s="11"/>
      <c r="AO33" s="11"/>
      <c r="AP33" s="11">
        <f>SUM(AP3:AP32)</f>
        <v>3</v>
      </c>
      <c r="AQ33" s="11">
        <f t="shared" si="1"/>
        <v>6</v>
      </c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3:53" ht="16.5" customHeight="1" x14ac:dyDescent="0.4">
      <c r="C34" s="23" t="s">
        <v>54</v>
      </c>
      <c r="D34" s="25">
        <v>27</v>
      </c>
      <c r="E34" s="21" t="s">
        <v>63</v>
      </c>
      <c r="F34" s="22">
        <f>100+20*(D34-V34)/T34</f>
        <v>84.472420630180835</v>
      </c>
      <c r="G34" s="23" t="s">
        <v>55</v>
      </c>
      <c r="H34" s="25">
        <v>24</v>
      </c>
      <c r="I34" s="21" t="s">
        <v>63</v>
      </c>
      <c r="J34" s="22">
        <f>100+20*(H34-V34)/T34</f>
        <v>79.993311196579157</v>
      </c>
      <c r="K34" s="23" t="s">
        <v>56</v>
      </c>
      <c r="L34" s="25">
        <v>14</v>
      </c>
      <c r="M34" s="21" t="s">
        <v>63</v>
      </c>
      <c r="N34" s="22">
        <f>100+20*(L34-V34)/T34</f>
        <v>65.062946417906886</v>
      </c>
      <c r="O34" s="23" t="s">
        <v>57</v>
      </c>
      <c r="P34" s="25">
        <v>0</v>
      </c>
      <c r="Q34" s="21" t="s">
        <v>63</v>
      </c>
      <c r="R34" s="22">
        <f>100+20*(P34-V34)/T34</f>
        <v>44.160435727765702</v>
      </c>
      <c r="S34" s="27" t="s">
        <v>62</v>
      </c>
      <c r="T34" s="26">
        <v>13.395519999999999</v>
      </c>
      <c r="U34" s="27" t="s">
        <v>64</v>
      </c>
      <c r="V34" s="26">
        <v>37.4</v>
      </c>
      <c r="W34" s="20"/>
      <c r="X34" s="20"/>
      <c r="AM34" s="11"/>
      <c r="AN34" s="11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1"/>
      <c r="AZ34" s="11"/>
      <c r="BA34" s="11"/>
    </row>
    <row r="35" spans="3:53" ht="16.5" customHeight="1" x14ac:dyDescent="0.4">
      <c r="C35" s="24"/>
      <c r="D35" s="25"/>
      <c r="E35" s="21"/>
      <c r="F35" s="22"/>
      <c r="G35" s="24"/>
      <c r="H35" s="25"/>
      <c r="I35" s="21"/>
      <c r="J35" s="22"/>
      <c r="K35" s="24"/>
      <c r="L35" s="25"/>
      <c r="M35" s="21"/>
      <c r="N35" s="22"/>
      <c r="O35" s="24"/>
      <c r="P35" s="25"/>
      <c r="Q35" s="21"/>
      <c r="R35" s="22"/>
      <c r="S35" s="27"/>
      <c r="T35" s="26"/>
      <c r="U35" s="27"/>
      <c r="V35" s="26"/>
      <c r="W35" s="20"/>
      <c r="X35" s="20"/>
      <c r="AM35" s="11"/>
      <c r="AN35" s="11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1"/>
      <c r="AZ35" s="11"/>
      <c r="BA35" s="11"/>
    </row>
    <row r="36" spans="3:53" x14ac:dyDescent="0.4">
      <c r="AM36" s="11"/>
      <c r="AN36" s="11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1"/>
      <c r="AZ36" s="11"/>
      <c r="BA36" s="11"/>
    </row>
    <row r="37" spans="3:53" x14ac:dyDescent="0.4"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</sheetData>
  <mergeCells count="106">
    <mergeCell ref="C32:C33"/>
    <mergeCell ref="D32:D33"/>
    <mergeCell ref="E32:E33"/>
    <mergeCell ref="F32:F33"/>
    <mergeCell ref="G32:G33"/>
    <mergeCell ref="H32:H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G9:H10"/>
    <mergeCell ref="M11:N11"/>
    <mergeCell ref="M12:N12"/>
    <mergeCell ref="E11:H14"/>
    <mergeCell ref="I14:S14"/>
    <mergeCell ref="P11:Q11"/>
    <mergeCell ref="P12:Q12"/>
    <mergeCell ref="P13:Q13"/>
    <mergeCell ref="U32:U33"/>
    <mergeCell ref="P32:P33"/>
    <mergeCell ref="Q32:Q33"/>
    <mergeCell ref="P7:Q7"/>
    <mergeCell ref="P8:Q8"/>
    <mergeCell ref="M10:N10"/>
    <mergeCell ref="C1:S3"/>
    <mergeCell ref="J9:K9"/>
    <mergeCell ref="G4:H4"/>
    <mergeCell ref="G5:H5"/>
    <mergeCell ref="G6:H6"/>
    <mergeCell ref="G7:H7"/>
    <mergeCell ref="G8:H8"/>
    <mergeCell ref="J4:K4"/>
    <mergeCell ref="J5:K5"/>
    <mergeCell ref="J6:K6"/>
    <mergeCell ref="J7:K7"/>
    <mergeCell ref="J8:K8"/>
    <mergeCell ref="M9:N9"/>
    <mergeCell ref="P9:Q9"/>
    <mergeCell ref="C4:D14"/>
    <mergeCell ref="E4:F4"/>
    <mergeCell ref="R4:S13"/>
    <mergeCell ref="P4:Q4"/>
    <mergeCell ref="P5:Q5"/>
    <mergeCell ref="P6:Q6"/>
    <mergeCell ref="E9:F10"/>
    <mergeCell ref="M4:N4"/>
    <mergeCell ref="M5:N5"/>
    <mergeCell ref="M6:N6"/>
    <mergeCell ref="M7:N7"/>
    <mergeCell ref="M8:N8"/>
    <mergeCell ref="C22:D22"/>
    <mergeCell ref="E22:F22"/>
    <mergeCell ref="C27:D28"/>
    <mergeCell ref="E27:F28"/>
    <mergeCell ref="C20:D20"/>
    <mergeCell ref="E20:F20"/>
    <mergeCell ref="C21:D21"/>
    <mergeCell ref="E21:F21"/>
    <mergeCell ref="C17:X19"/>
    <mergeCell ref="E5:F5"/>
    <mergeCell ref="E6:F6"/>
    <mergeCell ref="E7:F7"/>
    <mergeCell ref="E8:F8"/>
    <mergeCell ref="P10:Q10"/>
    <mergeCell ref="M13:N13"/>
    <mergeCell ref="J10:K10"/>
    <mergeCell ref="J11:K11"/>
    <mergeCell ref="J12:K12"/>
    <mergeCell ref="J13:K13"/>
    <mergeCell ref="C29:D30"/>
    <mergeCell ref="E29:F30"/>
    <mergeCell ref="C23:D23"/>
    <mergeCell ref="E23:F23"/>
    <mergeCell ref="C24:D24"/>
    <mergeCell ref="E24:F24"/>
    <mergeCell ref="C25:D26"/>
    <mergeCell ref="E25:F26"/>
    <mergeCell ref="C31:X31"/>
    <mergeCell ref="W32:X35"/>
    <mergeCell ref="I32:I33"/>
    <mergeCell ref="J32:J33"/>
    <mergeCell ref="R32:R33"/>
    <mergeCell ref="S32:S33"/>
    <mergeCell ref="T32:T33"/>
    <mergeCell ref="K32:K33"/>
    <mergeCell ref="L32:L33"/>
    <mergeCell ref="M32:M33"/>
    <mergeCell ref="N32:N33"/>
    <mergeCell ref="O32:O33"/>
    <mergeCell ref="V34:V35"/>
    <mergeCell ref="Q34:Q35"/>
    <mergeCell ref="R34:R35"/>
    <mergeCell ref="S34:S35"/>
    <mergeCell ref="T34:T35"/>
    <mergeCell ref="U34:U35"/>
    <mergeCell ref="V32:V33"/>
    <mergeCell ref="L34:L35"/>
    <mergeCell ref="M34:M35"/>
    <mergeCell ref="N34:N35"/>
    <mergeCell ref="O34:O35"/>
    <mergeCell ref="P34:P35"/>
  </mergeCells>
  <phoneticPr fontId="2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2018-05-13T14:02:07Z</dcterms:modified>
</cp:coreProperties>
</file>