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내 폴더\2020\재효형 문의\물량공급 문의\평가원 문의\"/>
    </mc:Choice>
  </mc:AlternateContent>
  <xr:revisionPtr revIDLastSave="0" documentId="13_ncr:1_{3DEDA9C0-C016-4B92-A67E-AD7AAAAB9F4F}" xr6:coauthVersionLast="45" xr6:coauthVersionMax="45" xr10:uidLastSave="{00000000-0000-0000-0000-000000000000}"/>
  <bookViews>
    <workbookView xWindow="-103" yWindow="-103" windowWidth="16663" windowHeight="8863" xr2:uid="{0C56B655-5716-4BE8-9CC4-4DC33FE1D83E}"/>
  </bookViews>
  <sheets>
    <sheet name="(평가원) vs (Q점수) 표준점수 산출 비교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3" l="1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C47" i="3"/>
  <c r="B47" i="3"/>
  <c r="C46" i="3"/>
  <c r="B46" i="3"/>
  <c r="C45" i="3"/>
  <c r="B45" i="3"/>
  <c r="B44" i="3"/>
  <c r="C42" i="3"/>
  <c r="B42" i="3"/>
  <c r="C41" i="3"/>
  <c r="B41" i="3"/>
  <c r="C40" i="3"/>
  <c r="B40" i="3"/>
  <c r="B39" i="3"/>
  <c r="N37" i="3"/>
  <c r="D37" i="3"/>
  <c r="N36" i="3"/>
  <c r="D36" i="3"/>
  <c r="N35" i="3"/>
  <c r="D35" i="3"/>
  <c r="N34" i="3"/>
  <c r="D34" i="3"/>
  <c r="N33" i="3"/>
  <c r="D33" i="3"/>
  <c r="N32" i="3"/>
  <c r="D32" i="3"/>
  <c r="N31" i="3"/>
  <c r="D31" i="3"/>
  <c r="N30" i="3"/>
  <c r="D30" i="3"/>
  <c r="N29" i="3"/>
  <c r="D29" i="3"/>
  <c r="N28" i="3"/>
  <c r="D28" i="3"/>
  <c r="N27" i="3"/>
  <c r="D27" i="3"/>
  <c r="N26" i="3"/>
  <c r="D26" i="3"/>
  <c r="N25" i="3"/>
  <c r="D25" i="3"/>
  <c r="N24" i="3"/>
  <c r="D24" i="3"/>
  <c r="N23" i="3"/>
  <c r="D23" i="3"/>
  <c r="N22" i="3"/>
  <c r="D22" i="3"/>
  <c r="N21" i="3"/>
  <c r="D21" i="3"/>
  <c r="N20" i="3"/>
  <c r="D20" i="3"/>
  <c r="N19" i="3"/>
  <c r="D19" i="3"/>
  <c r="N18" i="3"/>
  <c r="D18" i="3"/>
  <c r="N17" i="3"/>
  <c r="D17" i="3"/>
  <c r="N16" i="3"/>
  <c r="D16" i="3"/>
  <c r="N15" i="3"/>
  <c r="D15" i="3"/>
  <c r="N14" i="3"/>
  <c r="D14" i="3"/>
  <c r="N13" i="3"/>
  <c r="D13" i="3"/>
  <c r="N12" i="3"/>
  <c r="D12" i="3"/>
  <c r="N11" i="3"/>
  <c r="D11" i="3"/>
  <c r="N10" i="3"/>
  <c r="D10" i="3"/>
  <c r="N9" i="3"/>
  <c r="D9" i="3"/>
  <c r="N8" i="3"/>
  <c r="D8" i="3"/>
  <c r="N7" i="3"/>
  <c r="D7" i="3"/>
  <c r="N6" i="3"/>
  <c r="D6" i="3"/>
  <c r="G14" i="3" l="1"/>
  <c r="G28" i="3"/>
  <c r="O28" i="3" s="1"/>
  <c r="P28" i="3" s="1"/>
  <c r="G21" i="3"/>
  <c r="F37" i="3"/>
  <c r="I37" i="3" s="1"/>
  <c r="F35" i="3"/>
  <c r="I35" i="3" s="1"/>
  <c r="G20" i="3"/>
  <c r="O20" i="3" s="1"/>
  <c r="P20" i="3" s="1"/>
  <c r="G22" i="3"/>
  <c r="G23" i="3"/>
  <c r="G25" i="3"/>
  <c r="G29" i="3"/>
  <c r="G24" i="3"/>
  <c r="O24" i="3" s="1"/>
  <c r="G26" i="3"/>
  <c r="G27" i="3"/>
  <c r="F7" i="3"/>
  <c r="I7" i="3" s="1"/>
  <c r="F8" i="3"/>
  <c r="I8" i="3" s="1"/>
  <c r="G9" i="3"/>
  <c r="F16" i="3"/>
  <c r="I16" i="3" s="1"/>
  <c r="F20" i="3"/>
  <c r="I20" i="3" s="1"/>
  <c r="F23" i="3"/>
  <c r="I23" i="3" s="1"/>
  <c r="F28" i="3"/>
  <c r="I28" i="3" s="1"/>
  <c r="F32" i="3"/>
  <c r="I32" i="3" s="1"/>
  <c r="F36" i="3"/>
  <c r="I36" i="3" s="1"/>
  <c r="F6" i="3"/>
  <c r="I6" i="3" s="1"/>
  <c r="G7" i="3"/>
  <c r="N2" i="3"/>
  <c r="F13" i="3"/>
  <c r="I13" i="3" s="1"/>
  <c r="F14" i="3"/>
  <c r="I14" i="3" s="1"/>
  <c r="F15" i="3"/>
  <c r="I15" i="3" s="1"/>
  <c r="F19" i="3"/>
  <c r="I19" i="3" s="1"/>
  <c r="F21" i="3"/>
  <c r="I21" i="3" s="1"/>
  <c r="F26" i="3"/>
  <c r="I26" i="3" s="1"/>
  <c r="F29" i="3"/>
  <c r="I29" i="3" s="1"/>
  <c r="F31" i="3"/>
  <c r="I31" i="3" s="1"/>
  <c r="N3" i="3"/>
  <c r="F11" i="3"/>
  <c r="I11" i="3" s="1"/>
  <c r="F12" i="3"/>
  <c r="I12" i="3" s="1"/>
  <c r="F18" i="3"/>
  <c r="I18" i="3" s="1"/>
  <c r="F24" i="3"/>
  <c r="I24" i="3" s="1"/>
  <c r="F27" i="3"/>
  <c r="I27" i="3" s="1"/>
  <c r="F30" i="3"/>
  <c r="I30" i="3" s="1"/>
  <c r="F34" i="3"/>
  <c r="I34" i="3" s="1"/>
  <c r="G11" i="3"/>
  <c r="F9" i="3"/>
  <c r="I9" i="3" s="1"/>
  <c r="F10" i="3"/>
  <c r="I10" i="3" s="1"/>
  <c r="F17" i="3"/>
  <c r="I17" i="3" s="1"/>
  <c r="F22" i="3"/>
  <c r="I22" i="3" s="1"/>
  <c r="P24" i="3"/>
  <c r="F25" i="3"/>
  <c r="I25" i="3" s="1"/>
  <c r="F33" i="3"/>
  <c r="I33" i="3" s="1"/>
  <c r="G12" i="3"/>
  <c r="G10" i="3"/>
  <c r="G13" i="3"/>
  <c r="G6" i="3"/>
  <c r="G8" i="3"/>
  <c r="N39" i="3"/>
  <c r="G18" i="3"/>
  <c r="G16" i="3"/>
  <c r="G19" i="3"/>
  <c r="G17" i="3"/>
  <c r="G15" i="3"/>
  <c r="N40" i="3"/>
  <c r="G36" i="3"/>
  <c r="G31" i="3"/>
  <c r="G33" i="3"/>
  <c r="G35" i="3"/>
  <c r="G37" i="3"/>
  <c r="G30" i="3"/>
  <c r="G32" i="3"/>
  <c r="G34" i="3"/>
  <c r="O14" i="3" l="1"/>
  <c r="P14" i="3" s="1"/>
  <c r="O10" i="3"/>
  <c r="P10" i="3" s="1"/>
  <c r="O12" i="3"/>
  <c r="P12" i="3" s="1"/>
  <c r="O21" i="3"/>
  <c r="P21" i="3" s="1"/>
  <c r="O26" i="3"/>
  <c r="P26" i="3" s="1"/>
  <c r="O22" i="3"/>
  <c r="P22" i="3" s="1"/>
  <c r="O23" i="3"/>
  <c r="P23" i="3" s="1"/>
  <c r="O29" i="3"/>
  <c r="P29" i="3" s="1"/>
  <c r="O27" i="3"/>
  <c r="P27" i="3" s="1"/>
  <c r="O25" i="3"/>
  <c r="P25" i="3" s="1"/>
  <c r="O7" i="3"/>
  <c r="P7" i="3" s="1"/>
  <c r="O9" i="3"/>
  <c r="P9" i="3" s="1"/>
  <c r="F3" i="3"/>
  <c r="F40" i="3"/>
  <c r="F39" i="3"/>
  <c r="O11" i="3"/>
  <c r="P11" i="3" s="1"/>
  <c r="O8" i="3"/>
  <c r="P8" i="3" s="1"/>
  <c r="F2" i="3"/>
  <c r="I2" i="3"/>
  <c r="I3" i="3"/>
  <c r="G3" i="3"/>
  <c r="O6" i="3"/>
  <c r="G2" i="3"/>
  <c r="O13" i="3"/>
  <c r="P13" i="3" s="1"/>
  <c r="O34" i="3"/>
  <c r="P34" i="3" s="1"/>
  <c r="O16" i="3"/>
  <c r="P16" i="3" s="1"/>
  <c r="O35" i="3"/>
  <c r="P35" i="3" s="1"/>
  <c r="O32" i="3"/>
  <c r="P32" i="3" s="1"/>
  <c r="O33" i="3"/>
  <c r="P33" i="3" s="1"/>
  <c r="O15" i="3"/>
  <c r="P15" i="3" s="1"/>
  <c r="O18" i="3"/>
  <c r="P18" i="3" s="1"/>
  <c r="O30" i="3"/>
  <c r="P30" i="3" s="1"/>
  <c r="O31" i="3"/>
  <c r="P31" i="3" s="1"/>
  <c r="O17" i="3"/>
  <c r="P17" i="3" s="1"/>
  <c r="G40" i="3"/>
  <c r="I40" i="3"/>
  <c r="I39" i="3"/>
  <c r="O37" i="3"/>
  <c r="P37" i="3" s="1"/>
  <c r="O36" i="3"/>
  <c r="P36" i="3" s="1"/>
  <c r="O19" i="3"/>
  <c r="P19" i="3" s="1"/>
  <c r="G39" i="3"/>
  <c r="H15" i="3" l="1"/>
  <c r="J15" i="3" s="1"/>
  <c r="K15" i="3" s="1"/>
  <c r="H16" i="3"/>
  <c r="J16" i="3" s="1"/>
  <c r="K16" i="3" s="1"/>
  <c r="H17" i="3"/>
  <c r="J17" i="3" s="1"/>
  <c r="K17" i="3" s="1"/>
  <c r="H12" i="3"/>
  <c r="J12" i="3" s="1"/>
  <c r="K12" i="3" s="1"/>
  <c r="H6" i="3"/>
  <c r="H8" i="3"/>
  <c r="J8" i="3" s="1"/>
  <c r="K8" i="3" s="1"/>
  <c r="H7" i="3"/>
  <c r="J7" i="3" s="1"/>
  <c r="K7" i="3" s="1"/>
  <c r="H18" i="3"/>
  <c r="J18" i="3" s="1"/>
  <c r="K18" i="3" s="1"/>
  <c r="H19" i="3"/>
  <c r="J19" i="3" s="1"/>
  <c r="K19" i="3" s="1"/>
  <c r="H9" i="3"/>
  <c r="J9" i="3" s="1"/>
  <c r="K9" i="3" s="1"/>
  <c r="H10" i="3"/>
  <c r="J10" i="3" s="1"/>
  <c r="K10" i="3" s="1"/>
  <c r="H11" i="3"/>
  <c r="J11" i="3" s="1"/>
  <c r="K11" i="3" s="1"/>
  <c r="H23" i="3"/>
  <c r="J23" i="3" s="1"/>
  <c r="K23" i="3" s="1"/>
  <c r="H27" i="3"/>
  <c r="H31" i="3"/>
  <c r="J31" i="3" s="1"/>
  <c r="K31" i="3" s="1"/>
  <c r="H35" i="3"/>
  <c r="J35" i="3" s="1"/>
  <c r="K35" i="3" s="1"/>
  <c r="H20" i="3"/>
  <c r="J20" i="3" s="1"/>
  <c r="K20" i="3" s="1"/>
  <c r="H24" i="3"/>
  <c r="J24" i="3" s="1"/>
  <c r="K24" i="3" s="1"/>
  <c r="H28" i="3"/>
  <c r="J28" i="3" s="1"/>
  <c r="K28" i="3" s="1"/>
  <c r="H32" i="3"/>
  <c r="J32" i="3" s="1"/>
  <c r="K32" i="3" s="1"/>
  <c r="H36" i="3"/>
  <c r="J36" i="3" s="1"/>
  <c r="K36" i="3" s="1"/>
  <c r="H21" i="3"/>
  <c r="J21" i="3" s="1"/>
  <c r="K21" i="3" s="1"/>
  <c r="H25" i="3"/>
  <c r="H29" i="3"/>
  <c r="J29" i="3" s="1"/>
  <c r="K29" i="3" s="1"/>
  <c r="H33" i="3"/>
  <c r="J33" i="3" s="1"/>
  <c r="K33" i="3" s="1"/>
  <c r="H37" i="3"/>
  <c r="J37" i="3" s="1"/>
  <c r="K37" i="3" s="1"/>
  <c r="H22" i="3"/>
  <c r="J22" i="3" s="1"/>
  <c r="K22" i="3" s="1"/>
  <c r="H26" i="3"/>
  <c r="J26" i="3" s="1"/>
  <c r="K26" i="3" s="1"/>
  <c r="H30" i="3"/>
  <c r="J30" i="3" s="1"/>
  <c r="K30" i="3" s="1"/>
  <c r="H34" i="3"/>
  <c r="J34" i="3" s="1"/>
  <c r="K34" i="3" s="1"/>
  <c r="H14" i="3"/>
  <c r="J14" i="3" s="1"/>
  <c r="K14" i="3" s="1"/>
  <c r="H13" i="3"/>
  <c r="J13" i="3" s="1"/>
  <c r="K13" i="3" s="1"/>
  <c r="O2" i="3"/>
  <c r="O3" i="3"/>
  <c r="P6" i="3"/>
  <c r="O39" i="3"/>
  <c r="O40" i="3"/>
  <c r="J27" i="3"/>
  <c r="K27" i="3" s="1"/>
  <c r="J25" i="3"/>
  <c r="K25" i="3" s="1"/>
  <c r="P3" i="3" l="1"/>
  <c r="P2" i="3"/>
  <c r="H3" i="3"/>
  <c r="H2" i="3"/>
  <c r="P39" i="3"/>
  <c r="P40" i="3"/>
  <c r="H39" i="3"/>
  <c r="H40" i="3"/>
  <c r="J6" i="3"/>
  <c r="J2" i="3" l="1"/>
  <c r="J3" i="3"/>
  <c r="J40" i="3"/>
  <c r="J39" i="3"/>
  <c r="K6" i="3"/>
  <c r="Q2" i="3" l="1"/>
  <c r="Q3" i="3"/>
  <c r="Q39" i="3"/>
  <c r="Q40" i="3"/>
  <c r="K3" i="3"/>
  <c r="K2" i="3"/>
  <c r="K39" i="3"/>
  <c r="K40" i="3"/>
  <c r="L25" i="3" l="1"/>
  <c r="L32" i="3"/>
  <c r="L8" i="3"/>
  <c r="L22" i="3"/>
  <c r="L16" i="3"/>
  <c r="L24" i="3"/>
  <c r="L36" i="3"/>
  <c r="L7" i="3"/>
  <c r="L13" i="3"/>
  <c r="L35" i="3"/>
  <c r="L17" i="3"/>
  <c r="L28" i="3"/>
  <c r="L34" i="3"/>
  <c r="L9" i="3"/>
  <c r="L20" i="3"/>
  <c r="L12" i="3"/>
  <c r="L26" i="3"/>
  <c r="L11" i="3"/>
  <c r="L27" i="3"/>
  <c r="L31" i="3"/>
  <c r="L37" i="3"/>
  <c r="L30" i="3"/>
  <c r="L23" i="3"/>
  <c r="L15" i="3"/>
  <c r="L29" i="3"/>
  <c r="L18" i="3"/>
  <c r="L14" i="3"/>
  <c r="L10" i="3"/>
  <c r="L21" i="3"/>
  <c r="L33" i="3"/>
  <c r="L19" i="3"/>
  <c r="L6" i="3"/>
  <c r="L39" i="3" l="1"/>
  <c r="L3" i="3"/>
  <c r="L2" i="3"/>
  <c r="L40" i="3"/>
</calcChain>
</file>

<file path=xl/sharedStrings.xml><?xml version="1.0" encoding="utf-8"?>
<sst xmlns="http://schemas.openxmlformats.org/spreadsheetml/2006/main" count="81" uniqueCount="35">
  <si>
    <t>선택과목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</si>
  <si>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</si>
  <si>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</si>
  <si>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</si>
  <si>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합산</t>
    <phoneticPr fontId="1" type="noConversion"/>
  </si>
  <si>
    <t>원점수</t>
    <phoneticPr fontId="1" type="noConversion"/>
  </si>
  <si>
    <t>평균</t>
    <phoneticPr fontId="1" type="noConversion"/>
  </si>
  <si>
    <t>표준편차</t>
    <phoneticPr fontId="1" type="noConversion"/>
  </si>
  <si>
    <t>공통 Z점수</t>
    <phoneticPr fontId="1" type="noConversion"/>
  </si>
  <si>
    <t>선택 조정점수</t>
    <phoneticPr fontId="1" type="noConversion"/>
  </si>
  <si>
    <t>U</t>
    <phoneticPr fontId="1" type="noConversion"/>
  </si>
  <si>
    <t>X</t>
    <phoneticPr fontId="1" type="noConversion"/>
  </si>
  <si>
    <t>가중합</t>
    <phoneticPr fontId="1" type="noConversion"/>
  </si>
  <si>
    <t>공통 원점수</t>
    <phoneticPr fontId="1" type="noConversion"/>
  </si>
  <si>
    <t>Q=공통원점수+선택조정*26/74</t>
    <phoneticPr fontId="1" type="noConversion"/>
  </si>
  <si>
    <t>최종 표준점수</t>
    <phoneticPr fontId="1" type="noConversion"/>
  </si>
  <si>
    <t>2022 대수능 (국어 및 수학) 표준점수 산출 과정</t>
    <phoneticPr fontId="1" type="noConversion"/>
  </si>
  <si>
    <t>수능</t>
    <phoneticPr fontId="1" type="noConversion"/>
  </si>
  <si>
    <t>S</t>
    <phoneticPr fontId="1" type="noConversion"/>
  </si>
  <si>
    <t>p=74</t>
    <phoneticPr fontId="1" type="noConversion"/>
  </si>
  <si>
    <t>q=26</t>
    <phoneticPr fontId="1" type="noConversion"/>
  </si>
  <si>
    <t>T</t>
    <phoneticPr fontId="1" type="noConversion"/>
  </si>
  <si>
    <t>선택조정 Z</t>
    <phoneticPr fontId="1" type="noConversion"/>
  </si>
  <si>
    <t>V</t>
    <phoneticPr fontId="1" type="noConversion"/>
  </si>
  <si>
    <t>W</t>
    <phoneticPr fontId="1" type="noConversion"/>
  </si>
  <si>
    <t>0.74S</t>
    <phoneticPr fontId="1" type="noConversion"/>
  </si>
  <si>
    <t>선택Z*26%적용</t>
    <phoneticPr fontId="1" type="noConversion"/>
  </si>
  <si>
    <t>공통Z*74%적용</t>
    <phoneticPr fontId="1" type="noConversion"/>
  </si>
  <si>
    <t>선택원점수 Y</t>
    <phoneticPr fontId="1" type="noConversion"/>
  </si>
  <si>
    <t>공통원점수 X</t>
    <phoneticPr fontId="1" type="noConversion"/>
  </si>
  <si>
    <t>최종 표준점수(Q표준화)</t>
    <phoneticPr fontId="1" type="noConversion"/>
  </si>
  <si>
    <t>평가원 발표 산출 과정</t>
    <phoneticPr fontId="1" type="noConversion"/>
  </si>
  <si>
    <t>(Q점수)이용 산출 과정</t>
    <phoneticPr fontId="1" type="noConversion"/>
  </si>
  <si>
    <t>(최종 변환 원점수) Q=X+26U/74</t>
    <phoneticPr fontId="1" type="noConversion"/>
  </si>
  <si>
    <t>0.26T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</si>
</sst>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A2D82-4249-493B-801E-963405B7D54E}">
  <dimension ref="A1:R47"/>
  <sheetViews>
    <sheetView tabSelected="1" workbookViewId="0">
      <pane xSplit="1" ySplit="5" topLeftCell="B6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RowHeight="17.600000000000001" x14ac:dyDescent="0.55000000000000004"/>
  <cols>
    <col min="1" max="1" width="9.2109375" style="4" bestFit="1" customWidth="1"/>
    <col min="2" max="3" width="12.28515625" style="4" bestFit="1" customWidth="1"/>
    <col min="4" max="4" width="4.85546875" style="4" bestFit="1" customWidth="1"/>
    <col min="5" max="5" width="8.5703125" style="4" bestFit="1" customWidth="1"/>
    <col min="6" max="6" width="15.78515625" style="4" bestFit="1" customWidth="1"/>
    <col min="7" max="11" width="13.140625" style="4" bestFit="1" customWidth="1"/>
    <col min="12" max="12" width="12.28515625" style="4" bestFit="1" customWidth="1"/>
    <col min="13" max="13" width="8.5703125" style="4" bestFit="1" customWidth="1"/>
    <col min="14" max="14" width="13.2109375" style="4" bestFit="1" customWidth="1"/>
    <col min="15" max="15" width="14.640625" style="4" customWidth="1"/>
    <col min="16" max="16" width="30.42578125" style="4" customWidth="1"/>
    <col min="17" max="17" width="21.78515625" style="4" bestFit="1" customWidth="1"/>
    <col min="18" max="16384" width="9.140625" style="4"/>
  </cols>
  <sheetData>
    <row r="1" spans="1:17" x14ac:dyDescent="0.55000000000000004">
      <c r="A1" s="5" t="s">
        <v>16</v>
      </c>
      <c r="F1" s="7" t="s">
        <v>31</v>
      </c>
      <c r="G1" s="8"/>
      <c r="N1" s="7" t="s">
        <v>32</v>
      </c>
      <c r="O1" s="8"/>
    </row>
    <row r="2" spans="1:17" ht="18" thickBot="1" x14ac:dyDescent="0.6">
      <c r="B2" s="1">
        <f>AVERAGE(B6:B37)</f>
        <v>44.96875</v>
      </c>
      <c r="E2" s="4" t="s">
        <v>6</v>
      </c>
      <c r="F2" s="4">
        <f t="shared" ref="F2:L2" si="0">AVERAGE(F6:F37)</f>
        <v>0</v>
      </c>
      <c r="G2" s="1">
        <f t="shared" si="0"/>
        <v>44.96875</v>
      </c>
      <c r="H2" s="4">
        <f t="shared" si="0"/>
        <v>1.2490009027033011E-16</v>
      </c>
      <c r="I2" s="4">
        <f t="shared" si="0"/>
        <v>0</v>
      </c>
      <c r="J2" s="4">
        <f t="shared" si="0"/>
        <v>3.7730235602495554E-17</v>
      </c>
      <c r="K2" s="4">
        <f t="shared" si="0"/>
        <v>3.4694469519536142E-17</v>
      </c>
      <c r="L2" s="4">
        <f t="shared" si="0"/>
        <v>99.999999999999943</v>
      </c>
      <c r="M2" s="4" t="s">
        <v>6</v>
      </c>
      <c r="N2" s="1">
        <f>AVERAGE(N6:N37)</f>
        <v>44.96875</v>
      </c>
      <c r="O2" s="1">
        <f>AVERAGE(O6:O37)</f>
        <v>44.96875</v>
      </c>
      <c r="P2" s="4">
        <f>AVERAGE(P6:P37)</f>
        <v>60.768581081081088</v>
      </c>
      <c r="Q2" s="4">
        <f>AVERAGE(Q6:Q37)</f>
        <v>99.999999999999943</v>
      </c>
    </row>
    <row r="3" spans="1:17" ht="18" thickBot="1" x14ac:dyDescent="0.6">
      <c r="B3" s="11" t="s">
        <v>5</v>
      </c>
      <c r="C3" s="12"/>
      <c r="D3" s="13"/>
      <c r="E3" s="4" t="s">
        <v>7</v>
      </c>
      <c r="F3" s="4">
        <f>_xlfn.STDEV.P(F6:F37)</f>
        <v>1</v>
      </c>
      <c r="G3" s="2">
        <f t="shared" ref="G3:Q3" si="1">_xlfn.STDEV.P(G6:G37)</f>
        <v>17.416738312252971</v>
      </c>
      <c r="H3" s="4">
        <f t="shared" si="1"/>
        <v>0.99999999999999911</v>
      </c>
      <c r="I3" s="4">
        <f t="shared" si="1"/>
        <v>0.74</v>
      </c>
      <c r="J3" s="4">
        <f t="shared" si="1"/>
        <v>0.25999999999999984</v>
      </c>
      <c r="K3" s="4">
        <f t="shared" si="1"/>
        <v>0.94823570522637313</v>
      </c>
      <c r="L3" s="4">
        <f t="shared" si="1"/>
        <v>20.000000000000274</v>
      </c>
      <c r="M3" s="4" t="s">
        <v>7</v>
      </c>
      <c r="N3" s="2">
        <f t="shared" si="1"/>
        <v>17.416738312252956</v>
      </c>
      <c r="O3" s="2">
        <f t="shared" si="1"/>
        <v>17.416738312252971</v>
      </c>
      <c r="P3" s="4">
        <f t="shared" si="1"/>
        <v>22.317801535489686</v>
      </c>
      <c r="Q3" s="4">
        <f t="shared" si="1"/>
        <v>20.000000000000181</v>
      </c>
    </row>
    <row r="4" spans="1:17" x14ac:dyDescent="0.55000000000000004">
      <c r="A4" s="4" t="s">
        <v>17</v>
      </c>
      <c r="B4" s="4" t="s">
        <v>19</v>
      </c>
      <c r="C4" s="4" t="s">
        <v>20</v>
      </c>
      <c r="D4" s="4">
        <v>100</v>
      </c>
      <c r="F4" s="3" t="s">
        <v>18</v>
      </c>
      <c r="G4" s="3" t="s">
        <v>10</v>
      </c>
      <c r="H4" s="3" t="s">
        <v>21</v>
      </c>
      <c r="I4" s="3" t="s">
        <v>25</v>
      </c>
      <c r="J4" s="3" t="s">
        <v>34</v>
      </c>
      <c r="K4" s="3" t="s">
        <v>23</v>
      </c>
      <c r="L4" s="3" t="s">
        <v>24</v>
      </c>
      <c r="M4" s="3"/>
      <c r="N4" s="3" t="s">
        <v>11</v>
      </c>
      <c r="O4" s="3" t="s">
        <v>10</v>
      </c>
      <c r="P4" s="3" t="s">
        <v>33</v>
      </c>
      <c r="Q4" s="3" t="s">
        <v>24</v>
      </c>
    </row>
    <row r="5" spans="1:17" x14ac:dyDescent="0.55000000000000004">
      <c r="A5" s="4" t="s">
        <v>0</v>
      </c>
      <c r="B5" s="4" t="s">
        <v>29</v>
      </c>
      <c r="C5" s="4" t="s">
        <v>28</v>
      </c>
      <c r="D5" s="4" t="s">
        <v>4</v>
      </c>
      <c r="F5" s="3" t="s">
        <v>8</v>
      </c>
      <c r="G5" s="3" t="s">
        <v>9</v>
      </c>
      <c r="H5" s="3" t="s">
        <v>22</v>
      </c>
      <c r="I5" s="3" t="s">
        <v>27</v>
      </c>
      <c r="J5" s="3" t="s">
        <v>26</v>
      </c>
      <c r="K5" s="3" t="s">
        <v>12</v>
      </c>
      <c r="L5" s="3" t="s">
        <v>15</v>
      </c>
      <c r="M5" s="3"/>
      <c r="N5" s="3" t="s">
        <v>13</v>
      </c>
      <c r="O5" s="3" t="s">
        <v>9</v>
      </c>
      <c r="P5" s="3" t="s">
        <v>14</v>
      </c>
      <c r="Q5" s="3" t="s">
        <v>30</v>
      </c>
    </row>
    <row r="6" spans="1:17" x14ac:dyDescent="0.55000000000000004">
      <c r="A6" s="4" t="s">
        <v>1</v>
      </c>
      <c r="B6" s="4">
        <v>36</v>
      </c>
      <c r="C6" s="4">
        <v>15</v>
      </c>
      <c r="D6" s="4">
        <f>B6+C6</f>
        <v>51</v>
      </c>
      <c r="F6" s="4">
        <f t="shared" ref="F6:F37" si="2">(B6-$B$39)/$B$44</f>
        <v>-0.51495003480016344</v>
      </c>
      <c r="G6" s="4">
        <f t="shared" ref="G6:G19" si="3">$B$40+$B$45*(C6-$C$40)/$C$45</f>
        <v>38.909455216684371</v>
      </c>
      <c r="H6" s="4">
        <f>(G6-$G$2)/$G$3</f>
        <v>-0.34790066169007156</v>
      </c>
      <c r="I6" s="4">
        <f>F6*0.74</f>
        <v>-0.38106302575212092</v>
      </c>
      <c r="J6" s="4">
        <f>H6*0.26</f>
        <v>-9.0454172039418607E-2</v>
      </c>
      <c r="K6" s="4">
        <f>I6+J6</f>
        <v>-0.47151719779153956</v>
      </c>
      <c r="L6" s="1">
        <f>(K6-$K$2)/$K$3*20+100</f>
        <v>90.05485249727073</v>
      </c>
      <c r="N6" s="4">
        <f t="shared" ref="N6:N37" si="4">B6</f>
        <v>36</v>
      </c>
      <c r="O6" s="4">
        <f t="shared" ref="O6:O37" si="5">G6</f>
        <v>38.909455216684371</v>
      </c>
      <c r="P6" s="4">
        <f t="shared" ref="P6:P37" si="6">N6+O6*26/74</f>
        <v>49.670889670726943</v>
      </c>
      <c r="Q6" s="1">
        <f>(P6-$P$2)/$P$3*20+100</f>
        <v>90.05485249727073</v>
      </c>
    </row>
    <row r="7" spans="1:17" x14ac:dyDescent="0.55000000000000004">
      <c r="A7" s="4" t="s">
        <v>1</v>
      </c>
      <c r="B7" s="4">
        <v>71</v>
      </c>
      <c r="C7" s="4">
        <v>23</v>
      </c>
      <c r="D7" s="4">
        <f t="shared" ref="D7:D37" si="7">B7+C7</f>
        <v>94</v>
      </c>
      <c r="F7" s="4">
        <f t="shared" si="2"/>
        <v>1.4946110766151086</v>
      </c>
      <c r="G7" s="4">
        <f t="shared" si="3"/>
        <v>68.216506003251951</v>
      </c>
      <c r="H7" s="4">
        <f t="shared" ref="H7:H37" si="8">(G7-$G$2)/$G$3</f>
        <v>1.3347938969087432</v>
      </c>
      <c r="I7" s="4">
        <f t="shared" ref="I7:I37" si="9">F7*0.74</f>
        <v>1.1060121966951804</v>
      </c>
      <c r="J7" s="4">
        <f t="shared" ref="J7:J37" si="10">H7*0.26</f>
        <v>0.34704641319627322</v>
      </c>
      <c r="K7" s="4">
        <f t="shared" ref="K7:K37" si="11">I7+J7</f>
        <v>1.4530586098914535</v>
      </c>
      <c r="L7" s="1">
        <f t="shared" ref="L7:L37" si="12">(K7-$K$2)/$K$3*20+100</f>
        <v>130.64762488656896</v>
      </c>
      <c r="N7" s="4">
        <f t="shared" si="4"/>
        <v>71</v>
      </c>
      <c r="O7" s="4">
        <f t="shared" si="5"/>
        <v>68.216506003251951</v>
      </c>
      <c r="P7" s="4">
        <f t="shared" si="6"/>
        <v>94.967961568710137</v>
      </c>
      <c r="Q7" s="1">
        <f t="shared" ref="Q7:Q37" si="13">(P7-$P$2)/$P$3*20+100</f>
        <v>130.64762488656896</v>
      </c>
    </row>
    <row r="8" spans="1:17" x14ac:dyDescent="0.55000000000000004">
      <c r="A8" s="4" t="s">
        <v>1</v>
      </c>
      <c r="B8" s="4">
        <v>70</v>
      </c>
      <c r="C8" s="4">
        <v>26</v>
      </c>
      <c r="D8" s="4">
        <f t="shared" si="7"/>
        <v>96</v>
      </c>
      <c r="F8" s="4">
        <f t="shared" si="2"/>
        <v>1.4371950448603865</v>
      </c>
      <c r="G8" s="4">
        <f t="shared" si="3"/>
        <v>79.206650048214783</v>
      </c>
      <c r="H8" s="4">
        <f t="shared" si="8"/>
        <v>1.9658043563832983</v>
      </c>
      <c r="I8" s="4">
        <f t="shared" si="9"/>
        <v>1.0635243331966859</v>
      </c>
      <c r="J8" s="4">
        <f t="shared" si="10"/>
        <v>0.51110913265965763</v>
      </c>
      <c r="K8" s="4">
        <f t="shared" si="11"/>
        <v>1.5746334658563437</v>
      </c>
      <c r="L8" s="1">
        <f t="shared" si="12"/>
        <v>133.21185770958562</v>
      </c>
      <c r="N8" s="4">
        <f t="shared" si="4"/>
        <v>70</v>
      </c>
      <c r="O8" s="4">
        <f t="shared" si="5"/>
        <v>79.206650048214783</v>
      </c>
      <c r="P8" s="4">
        <f t="shared" si="6"/>
        <v>97.829363530453833</v>
      </c>
      <c r="Q8" s="1">
        <f t="shared" si="13"/>
        <v>133.21185770958562</v>
      </c>
    </row>
    <row r="9" spans="1:17" x14ac:dyDescent="0.55000000000000004">
      <c r="A9" s="4" t="s">
        <v>1</v>
      </c>
      <c r="B9" s="4">
        <v>24</v>
      </c>
      <c r="C9" s="4">
        <v>11</v>
      </c>
      <c r="D9" s="4">
        <f t="shared" si="7"/>
        <v>35</v>
      </c>
      <c r="F9" s="4">
        <f t="shared" si="2"/>
        <v>-1.2039424158568282</v>
      </c>
      <c r="G9" s="4">
        <f t="shared" si="3"/>
        <v>24.255929823400582</v>
      </c>
      <c r="H9" s="4">
        <f t="shared" si="8"/>
        <v>-1.1892479409894789</v>
      </c>
      <c r="I9" s="4">
        <f t="shared" si="9"/>
        <v>-0.89091738773405282</v>
      </c>
      <c r="J9" s="4">
        <f t="shared" si="10"/>
        <v>-0.30920446465726453</v>
      </c>
      <c r="K9" s="4">
        <f t="shared" si="11"/>
        <v>-1.2001218523913173</v>
      </c>
      <c r="L9" s="1">
        <f t="shared" si="12"/>
        <v>74.687267189441869</v>
      </c>
      <c r="N9" s="4">
        <f t="shared" si="4"/>
        <v>24</v>
      </c>
      <c r="O9" s="4">
        <f t="shared" si="5"/>
        <v>24.255929823400582</v>
      </c>
      <c r="P9" s="4">
        <f t="shared" si="6"/>
        <v>32.522353721735342</v>
      </c>
      <c r="Q9" s="1">
        <f t="shared" si="13"/>
        <v>74.687267189441854</v>
      </c>
    </row>
    <row r="10" spans="1:17" x14ac:dyDescent="0.55000000000000004">
      <c r="A10" s="4" t="s">
        <v>1</v>
      </c>
      <c r="B10" s="4">
        <v>31</v>
      </c>
      <c r="C10" s="4">
        <v>13</v>
      </c>
      <c r="D10" s="4">
        <f t="shared" si="7"/>
        <v>44</v>
      </c>
      <c r="F10" s="4">
        <f t="shared" si="2"/>
        <v>-0.8020301935737737</v>
      </c>
      <c r="G10" s="4">
        <f t="shared" si="3"/>
        <v>31.582692520042475</v>
      </c>
      <c r="H10" s="4">
        <f t="shared" si="8"/>
        <v>-0.76857430133977533</v>
      </c>
      <c r="I10" s="4">
        <f t="shared" si="9"/>
        <v>-0.5935023432445925</v>
      </c>
      <c r="J10" s="4">
        <f t="shared" si="10"/>
        <v>-0.19982931834834158</v>
      </c>
      <c r="K10" s="4">
        <f t="shared" si="11"/>
        <v>-0.79333166159293411</v>
      </c>
      <c r="L10" s="1">
        <f t="shared" si="12"/>
        <v>83.267205459141792</v>
      </c>
      <c r="N10" s="4">
        <f t="shared" si="4"/>
        <v>31</v>
      </c>
      <c r="O10" s="4">
        <f t="shared" si="5"/>
        <v>31.582692520042475</v>
      </c>
      <c r="P10" s="4">
        <f t="shared" si="6"/>
        <v>42.096621696231139</v>
      </c>
      <c r="Q10" s="1">
        <f t="shared" si="13"/>
        <v>83.267205459141778</v>
      </c>
    </row>
    <row r="11" spans="1:17" x14ac:dyDescent="0.55000000000000004">
      <c r="A11" s="4" t="s">
        <v>1</v>
      </c>
      <c r="B11" s="4">
        <v>56</v>
      </c>
      <c r="C11" s="4">
        <v>16</v>
      </c>
      <c r="D11" s="4">
        <f t="shared" si="7"/>
        <v>72</v>
      </c>
      <c r="F11" s="4">
        <f t="shared" si="2"/>
        <v>0.63337060029427772</v>
      </c>
      <c r="G11" s="4">
        <f t="shared" si="3"/>
        <v>42.572836565005318</v>
      </c>
      <c r="H11" s="4">
        <f t="shared" si="8"/>
        <v>-0.13756384186521978</v>
      </c>
      <c r="I11" s="4">
        <f t="shared" si="9"/>
        <v>0.46869424421776551</v>
      </c>
      <c r="J11" s="4">
        <f t="shared" si="10"/>
        <v>-3.5766598884957146E-2</v>
      </c>
      <c r="K11" s="4">
        <f t="shared" si="11"/>
        <v>0.43292764533280836</v>
      </c>
      <c r="L11" s="1">
        <f t="shared" si="12"/>
        <v>109.13122429258145</v>
      </c>
      <c r="N11" s="4">
        <f t="shared" si="4"/>
        <v>56</v>
      </c>
      <c r="O11" s="4">
        <f t="shared" si="5"/>
        <v>42.572836565005318</v>
      </c>
      <c r="P11" s="4">
        <f t="shared" si="6"/>
        <v>70.958023657974834</v>
      </c>
      <c r="Q11" s="1">
        <f t="shared" si="13"/>
        <v>109.13122429258145</v>
      </c>
    </row>
    <row r="12" spans="1:17" x14ac:dyDescent="0.55000000000000004">
      <c r="A12" s="4" t="s">
        <v>1</v>
      </c>
      <c r="B12" s="4">
        <v>49</v>
      </c>
      <c r="C12" s="4">
        <v>17</v>
      </c>
      <c r="D12" s="4">
        <f t="shared" si="7"/>
        <v>66</v>
      </c>
      <c r="F12" s="4">
        <f t="shared" si="2"/>
        <v>0.23145837801122329</v>
      </c>
      <c r="G12" s="4">
        <f t="shared" si="3"/>
        <v>46.236217913326264</v>
      </c>
      <c r="H12" s="4">
        <f t="shared" si="8"/>
        <v>7.2772977959632029E-2</v>
      </c>
      <c r="I12" s="4">
        <f t="shared" si="9"/>
        <v>0.17127919972830524</v>
      </c>
      <c r="J12" s="4">
        <f t="shared" si="10"/>
        <v>1.8920974269504329E-2</v>
      </c>
      <c r="K12" s="4">
        <f t="shared" si="11"/>
        <v>0.19020017399780959</v>
      </c>
      <c r="L12" s="1">
        <f t="shared" si="12"/>
        <v>104.01166446168367</v>
      </c>
      <c r="N12" s="4">
        <f t="shared" si="4"/>
        <v>49</v>
      </c>
      <c r="O12" s="4">
        <f t="shared" si="5"/>
        <v>46.236217913326264</v>
      </c>
      <c r="P12" s="4">
        <f t="shared" si="6"/>
        <v>65.245157645222747</v>
      </c>
      <c r="Q12" s="1">
        <f t="shared" si="13"/>
        <v>104.01166446168367</v>
      </c>
    </row>
    <row r="13" spans="1:17" x14ac:dyDescent="0.55000000000000004">
      <c r="A13" s="4" t="s">
        <v>1</v>
      </c>
      <c r="B13" s="4">
        <v>45</v>
      </c>
      <c r="C13" s="4">
        <v>17</v>
      </c>
      <c r="D13" s="4">
        <f t="shared" si="7"/>
        <v>62</v>
      </c>
      <c r="F13" s="4">
        <f t="shared" si="2"/>
        <v>1.7942509923350642E-3</v>
      </c>
      <c r="G13" s="4">
        <f t="shared" si="3"/>
        <v>46.236217913326264</v>
      </c>
      <c r="H13" s="4">
        <f t="shared" si="8"/>
        <v>7.2772977959632029E-2</v>
      </c>
      <c r="I13" s="4">
        <f t="shared" si="9"/>
        <v>1.3277457343279476E-3</v>
      </c>
      <c r="J13" s="4">
        <f t="shared" si="10"/>
        <v>1.8920974269504329E-2</v>
      </c>
      <c r="K13" s="4">
        <f t="shared" si="11"/>
        <v>2.0248720003832276E-2</v>
      </c>
      <c r="L13" s="1">
        <f t="shared" si="12"/>
        <v>100.42708199854167</v>
      </c>
      <c r="N13" s="4">
        <f t="shared" si="4"/>
        <v>45</v>
      </c>
      <c r="O13" s="4">
        <f t="shared" si="5"/>
        <v>46.236217913326264</v>
      </c>
      <c r="P13" s="4">
        <f t="shared" si="6"/>
        <v>61.24515764522274</v>
      </c>
      <c r="Q13" s="1">
        <f t="shared" si="13"/>
        <v>100.42708199854165</v>
      </c>
    </row>
    <row r="14" spans="1:17" x14ac:dyDescent="0.55000000000000004">
      <c r="A14" s="4" t="s">
        <v>1</v>
      </c>
      <c r="B14" s="4">
        <v>27</v>
      </c>
      <c r="C14" s="4">
        <v>11</v>
      </c>
      <c r="D14" s="4">
        <f t="shared" si="7"/>
        <v>38</v>
      </c>
      <c r="F14" s="4">
        <f t="shared" si="2"/>
        <v>-1.0316943205926619</v>
      </c>
      <c r="G14" s="4">
        <f t="shared" si="3"/>
        <v>24.255929823400582</v>
      </c>
      <c r="H14" s="4">
        <f t="shared" si="8"/>
        <v>-1.1892479409894789</v>
      </c>
      <c r="I14" s="4">
        <f t="shared" si="9"/>
        <v>-0.76345379723856976</v>
      </c>
      <c r="J14" s="4">
        <f t="shared" si="10"/>
        <v>-0.30920446465726453</v>
      </c>
      <c r="K14" s="4">
        <f t="shared" si="11"/>
        <v>-1.0726582618958342</v>
      </c>
      <c r="L14" s="1">
        <f t="shared" si="12"/>
        <v>77.375704036798368</v>
      </c>
      <c r="N14" s="4">
        <f t="shared" si="4"/>
        <v>27</v>
      </c>
      <c r="O14" s="4">
        <f t="shared" si="5"/>
        <v>24.255929823400582</v>
      </c>
      <c r="P14" s="4">
        <f t="shared" si="6"/>
        <v>35.522353721735342</v>
      </c>
      <c r="Q14" s="1">
        <f t="shared" si="13"/>
        <v>77.375704036798339</v>
      </c>
    </row>
    <row r="15" spans="1:17" x14ac:dyDescent="0.55000000000000004">
      <c r="A15" s="4" t="s">
        <v>1</v>
      </c>
      <c r="B15" s="4">
        <v>52</v>
      </c>
      <c r="C15" s="4">
        <v>19</v>
      </c>
      <c r="D15" s="4">
        <f t="shared" si="7"/>
        <v>71</v>
      </c>
      <c r="F15" s="4">
        <f t="shared" si="2"/>
        <v>0.40370647327538944</v>
      </c>
      <c r="G15" s="4">
        <f t="shared" si="3"/>
        <v>53.562980609968157</v>
      </c>
      <c r="H15" s="4">
        <f t="shared" si="8"/>
        <v>0.49344661760933561</v>
      </c>
      <c r="I15" s="4">
        <f t="shared" si="9"/>
        <v>0.29874279022378819</v>
      </c>
      <c r="J15" s="4">
        <f t="shared" si="10"/>
        <v>0.12829612057842726</v>
      </c>
      <c r="K15" s="4">
        <f t="shared" si="11"/>
        <v>0.42703891080221545</v>
      </c>
      <c r="L15" s="1">
        <f t="shared" si="12"/>
        <v>109.0070202682416</v>
      </c>
      <c r="N15" s="4">
        <f t="shared" si="4"/>
        <v>52</v>
      </c>
      <c r="O15" s="4">
        <f t="shared" si="5"/>
        <v>53.562980609968157</v>
      </c>
      <c r="P15" s="4">
        <f t="shared" si="6"/>
        <v>70.819425619718544</v>
      </c>
      <c r="Q15" s="1">
        <f t="shared" si="13"/>
        <v>109.0070202682416</v>
      </c>
    </row>
    <row r="16" spans="1:17" x14ac:dyDescent="0.55000000000000004">
      <c r="A16" s="4" t="s">
        <v>1</v>
      </c>
      <c r="B16" s="4">
        <v>63</v>
      </c>
      <c r="C16" s="4">
        <v>20</v>
      </c>
      <c r="D16" s="4">
        <f t="shared" si="7"/>
        <v>83</v>
      </c>
      <c r="F16" s="4">
        <f t="shared" si="2"/>
        <v>1.0352828225773321</v>
      </c>
      <c r="G16" s="4">
        <f t="shared" si="3"/>
        <v>57.226361958289104</v>
      </c>
      <c r="H16" s="4">
        <f t="shared" si="8"/>
        <v>0.70378343743418748</v>
      </c>
      <c r="I16" s="4">
        <f t="shared" si="9"/>
        <v>0.76610928870722572</v>
      </c>
      <c r="J16" s="4">
        <f t="shared" si="10"/>
        <v>0.18298369373288875</v>
      </c>
      <c r="K16" s="4">
        <f t="shared" si="11"/>
        <v>0.94909298244011442</v>
      </c>
      <c r="L16" s="1">
        <f t="shared" si="12"/>
        <v>120.01808152148283</v>
      </c>
      <c r="N16" s="4">
        <f t="shared" si="4"/>
        <v>63</v>
      </c>
      <c r="O16" s="4">
        <f t="shared" si="5"/>
        <v>57.226361958289104</v>
      </c>
      <c r="P16" s="4">
        <f t="shared" si="6"/>
        <v>83.106559606966442</v>
      </c>
      <c r="Q16" s="1">
        <f t="shared" si="13"/>
        <v>120.01808152148283</v>
      </c>
    </row>
    <row r="17" spans="1:18" x14ac:dyDescent="0.55000000000000004">
      <c r="A17" s="4" t="s">
        <v>1</v>
      </c>
      <c r="B17" s="4">
        <v>40</v>
      </c>
      <c r="C17" s="4">
        <v>16</v>
      </c>
      <c r="D17" s="4">
        <f t="shared" si="7"/>
        <v>56</v>
      </c>
      <c r="F17" s="4">
        <f t="shared" si="2"/>
        <v>-0.28528590778127522</v>
      </c>
      <c r="G17" s="4">
        <f t="shared" si="3"/>
        <v>42.572836565005318</v>
      </c>
      <c r="H17" s="4">
        <f t="shared" si="8"/>
        <v>-0.13756384186521978</v>
      </c>
      <c r="I17" s="4">
        <f t="shared" si="9"/>
        <v>-0.21111157175814366</v>
      </c>
      <c r="J17" s="4">
        <f t="shared" si="10"/>
        <v>-3.5766598884957146E-2</v>
      </c>
      <c r="K17" s="4">
        <f t="shared" si="11"/>
        <v>-0.2468781706431008</v>
      </c>
      <c r="L17" s="1">
        <f t="shared" si="12"/>
        <v>94.792894440013441</v>
      </c>
      <c r="N17" s="4">
        <f t="shared" si="4"/>
        <v>40</v>
      </c>
      <c r="O17" s="4">
        <f t="shared" si="5"/>
        <v>42.572836565005318</v>
      </c>
      <c r="P17" s="4">
        <f t="shared" si="6"/>
        <v>54.958023657974842</v>
      </c>
      <c r="Q17" s="1">
        <f t="shared" si="13"/>
        <v>94.792894440013441</v>
      </c>
    </row>
    <row r="18" spans="1:18" x14ac:dyDescent="0.55000000000000004">
      <c r="A18" s="4" t="s">
        <v>1</v>
      </c>
      <c r="B18" s="4">
        <v>15</v>
      </c>
      <c r="C18" s="4">
        <v>9</v>
      </c>
      <c r="D18" s="4">
        <f t="shared" si="7"/>
        <v>24</v>
      </c>
      <c r="F18" s="4">
        <f t="shared" si="2"/>
        <v>-1.7206867016493266</v>
      </c>
      <c r="G18" s="4">
        <f t="shared" si="3"/>
        <v>16.929167126758685</v>
      </c>
      <c r="H18" s="4">
        <f t="shared" si="8"/>
        <v>-1.6099215806391827</v>
      </c>
      <c r="I18" s="4">
        <f t="shared" si="9"/>
        <v>-1.2733081592205016</v>
      </c>
      <c r="J18" s="4">
        <f t="shared" si="10"/>
        <v>-0.41857961096618751</v>
      </c>
      <c r="K18" s="4">
        <f t="shared" si="11"/>
        <v>-1.691887770186689</v>
      </c>
      <c r="L18" s="1">
        <f t="shared" si="12"/>
        <v>64.315037688170932</v>
      </c>
      <c r="N18" s="4">
        <f t="shared" si="4"/>
        <v>15</v>
      </c>
      <c r="O18" s="4">
        <f t="shared" si="5"/>
        <v>16.929167126758685</v>
      </c>
      <c r="P18" s="4">
        <f t="shared" si="6"/>
        <v>20.948085747239539</v>
      </c>
      <c r="Q18" s="1">
        <f t="shared" si="13"/>
        <v>64.315037688170904</v>
      </c>
    </row>
    <row r="19" spans="1:18" ht="18" thickBot="1" x14ac:dyDescent="0.6">
      <c r="A19" s="9" t="s">
        <v>1</v>
      </c>
      <c r="B19" s="9">
        <v>39</v>
      </c>
      <c r="C19" s="9">
        <v>17</v>
      </c>
      <c r="D19" s="9">
        <f t="shared" si="7"/>
        <v>56</v>
      </c>
      <c r="E19" s="9"/>
      <c r="F19" s="9">
        <f t="shared" si="2"/>
        <v>-0.34270193953599726</v>
      </c>
      <c r="G19" s="9">
        <f t="shared" si="3"/>
        <v>46.236217913326264</v>
      </c>
      <c r="H19" s="9">
        <f t="shared" si="8"/>
        <v>7.2772977959632029E-2</v>
      </c>
      <c r="I19" s="9">
        <f t="shared" si="9"/>
        <v>-0.25359943525663797</v>
      </c>
      <c r="J19" s="9">
        <f t="shared" si="10"/>
        <v>1.8920974269504329E-2</v>
      </c>
      <c r="K19" s="9">
        <f t="shared" si="11"/>
        <v>-0.23467846098713363</v>
      </c>
      <c r="L19" s="10">
        <f t="shared" si="12"/>
        <v>95.050208303828668</v>
      </c>
      <c r="M19" s="9"/>
      <c r="N19" s="9">
        <f t="shared" si="4"/>
        <v>39</v>
      </c>
      <c r="O19" s="9">
        <f t="shared" si="5"/>
        <v>46.236217913326264</v>
      </c>
      <c r="P19" s="9">
        <f t="shared" si="6"/>
        <v>55.24515764522274</v>
      </c>
      <c r="Q19" s="10">
        <f t="shared" si="13"/>
        <v>95.050208303828654</v>
      </c>
      <c r="R19" s="9"/>
    </row>
    <row r="20" spans="1:18" x14ac:dyDescent="0.55000000000000004">
      <c r="A20" s="4" t="s">
        <v>2</v>
      </c>
      <c r="B20" s="4">
        <v>74</v>
      </c>
      <c r="C20" s="4">
        <v>23</v>
      </c>
      <c r="D20" s="4">
        <f t="shared" si="7"/>
        <v>97</v>
      </c>
      <c r="F20" s="4">
        <f t="shared" si="2"/>
        <v>1.6668591718792747</v>
      </c>
      <c r="G20" s="4">
        <f t="shared" ref="G20:G29" si="14">$B$41+$B$46*(C20-$C$41)/$C$46</f>
        <v>80.449792171580214</v>
      </c>
      <c r="H20" s="4">
        <f t="shared" si="8"/>
        <v>2.0371806440140805</v>
      </c>
      <c r="I20" s="4">
        <f t="shared" si="9"/>
        <v>1.2334757871906632</v>
      </c>
      <c r="J20" s="4">
        <f t="shared" si="10"/>
        <v>0.52966696744366093</v>
      </c>
      <c r="K20" s="4">
        <f t="shared" si="11"/>
        <v>1.7631427546343241</v>
      </c>
      <c r="L20" s="1">
        <f t="shared" si="12"/>
        <v>137.18785835455137</v>
      </c>
      <c r="N20" s="4">
        <f t="shared" si="4"/>
        <v>74</v>
      </c>
      <c r="O20" s="4">
        <f t="shared" si="5"/>
        <v>80.449792171580214</v>
      </c>
      <c r="P20" s="4">
        <f t="shared" si="6"/>
        <v>102.26614319542007</v>
      </c>
      <c r="Q20" s="1">
        <f t="shared" si="13"/>
        <v>137.18785835455137</v>
      </c>
    </row>
    <row r="21" spans="1:18" x14ac:dyDescent="0.55000000000000004">
      <c r="A21" s="4" t="s">
        <v>2</v>
      </c>
      <c r="B21" s="4">
        <v>35</v>
      </c>
      <c r="C21" s="4">
        <v>16</v>
      </c>
      <c r="D21" s="4">
        <f t="shared" si="7"/>
        <v>51</v>
      </c>
      <c r="F21" s="4">
        <f t="shared" si="2"/>
        <v>-0.57236606655488553</v>
      </c>
      <c r="G21" s="4">
        <f t="shared" si="14"/>
        <v>45.304160893655002</v>
      </c>
      <c r="H21" s="4">
        <f t="shared" si="8"/>
        <v>1.925796252097528E-2</v>
      </c>
      <c r="I21" s="4">
        <f t="shared" si="9"/>
        <v>-0.42355088925061529</v>
      </c>
      <c r="J21" s="4">
        <f t="shared" si="10"/>
        <v>5.007070255453573E-3</v>
      </c>
      <c r="K21" s="4">
        <f t="shared" si="11"/>
        <v>-0.41854381899516174</v>
      </c>
      <c r="L21" s="1">
        <f t="shared" si="12"/>
        <v>91.17215652841837</v>
      </c>
      <c r="N21" s="4">
        <f t="shared" si="4"/>
        <v>35</v>
      </c>
      <c r="O21" s="4">
        <f t="shared" si="5"/>
        <v>45.304160893655002</v>
      </c>
      <c r="P21" s="4">
        <f t="shared" si="6"/>
        <v>50.917678151824731</v>
      </c>
      <c r="Q21" s="1">
        <f t="shared" si="13"/>
        <v>91.17215652841837</v>
      </c>
    </row>
    <row r="22" spans="1:18" x14ac:dyDescent="0.55000000000000004">
      <c r="A22" s="4" t="s">
        <v>2</v>
      </c>
      <c r="B22" s="4">
        <v>36</v>
      </c>
      <c r="C22" s="4">
        <v>15</v>
      </c>
      <c r="D22" s="4">
        <f t="shared" si="7"/>
        <v>51</v>
      </c>
      <c r="F22" s="4">
        <f t="shared" si="2"/>
        <v>-0.51495003480016344</v>
      </c>
      <c r="G22" s="4">
        <f t="shared" si="14"/>
        <v>40.283356425379971</v>
      </c>
      <c r="H22" s="4">
        <f t="shared" si="8"/>
        <v>-0.26901670626375407</v>
      </c>
      <c r="I22" s="4">
        <f t="shared" si="9"/>
        <v>-0.38106302575212092</v>
      </c>
      <c r="J22" s="4">
        <f t="shared" si="10"/>
        <v>-6.9944343628576058E-2</v>
      </c>
      <c r="K22" s="4">
        <f t="shared" si="11"/>
        <v>-0.45100736938069697</v>
      </c>
      <c r="L22" s="1">
        <f t="shared" si="12"/>
        <v>90.487441742704092</v>
      </c>
      <c r="N22" s="4">
        <f t="shared" si="4"/>
        <v>36</v>
      </c>
      <c r="O22" s="4">
        <f t="shared" si="5"/>
        <v>40.283356425379971</v>
      </c>
      <c r="P22" s="4">
        <f t="shared" si="6"/>
        <v>50.153611717025392</v>
      </c>
      <c r="Q22" s="1">
        <f t="shared" si="13"/>
        <v>90.487441742704078</v>
      </c>
    </row>
    <row r="23" spans="1:18" x14ac:dyDescent="0.55000000000000004">
      <c r="A23" s="4" t="s">
        <v>2</v>
      </c>
      <c r="B23" s="4">
        <v>52</v>
      </c>
      <c r="C23" s="4">
        <v>17</v>
      </c>
      <c r="D23" s="4">
        <f t="shared" si="7"/>
        <v>69</v>
      </c>
      <c r="F23" s="4">
        <f t="shared" si="2"/>
        <v>0.40370647327538944</v>
      </c>
      <c r="G23" s="4">
        <f t="shared" si="14"/>
        <v>50.324965361930033</v>
      </c>
      <c r="H23" s="4">
        <f t="shared" si="8"/>
        <v>0.30753263130570463</v>
      </c>
      <c r="I23" s="4">
        <f t="shared" si="9"/>
        <v>0.29874279022378819</v>
      </c>
      <c r="J23" s="4">
        <f t="shared" si="10"/>
        <v>7.9958484139483213E-2</v>
      </c>
      <c r="K23" s="4">
        <f t="shared" si="11"/>
        <v>0.37870127436327139</v>
      </c>
      <c r="L23" s="1">
        <f t="shared" si="12"/>
        <v>107.98749239827167</v>
      </c>
      <c r="N23" s="4">
        <f t="shared" si="4"/>
        <v>52</v>
      </c>
      <c r="O23" s="4">
        <f t="shared" si="5"/>
        <v>50.324965361930033</v>
      </c>
      <c r="P23" s="4">
        <f t="shared" si="6"/>
        <v>69.681744586624063</v>
      </c>
      <c r="Q23" s="1">
        <f t="shared" si="13"/>
        <v>107.98749239827166</v>
      </c>
    </row>
    <row r="24" spans="1:18" x14ac:dyDescent="0.55000000000000004">
      <c r="A24" s="4" t="s">
        <v>2</v>
      </c>
      <c r="B24" s="4">
        <v>41</v>
      </c>
      <c r="C24" s="4">
        <v>19</v>
      </c>
      <c r="D24" s="4">
        <f t="shared" si="7"/>
        <v>60</v>
      </c>
      <c r="F24" s="4">
        <f t="shared" si="2"/>
        <v>-0.22786987602655318</v>
      </c>
      <c r="G24" s="4">
        <f t="shared" si="14"/>
        <v>60.366574298480096</v>
      </c>
      <c r="H24" s="4">
        <f t="shared" si="8"/>
        <v>0.88408196887516333</v>
      </c>
      <c r="I24" s="4">
        <f t="shared" si="9"/>
        <v>-0.16862370825964934</v>
      </c>
      <c r="J24" s="4">
        <f t="shared" si="10"/>
        <v>0.22986131190754247</v>
      </c>
      <c r="K24" s="4">
        <f t="shared" si="11"/>
        <v>6.123760364789313E-2</v>
      </c>
      <c r="L24" s="1">
        <f t="shared" si="12"/>
        <v>101.29161142763073</v>
      </c>
      <c r="N24" s="4">
        <f t="shared" si="4"/>
        <v>41</v>
      </c>
      <c r="O24" s="4">
        <f t="shared" si="5"/>
        <v>60.366574298480096</v>
      </c>
      <c r="P24" s="4">
        <f t="shared" si="6"/>
        <v>62.209877456222735</v>
      </c>
      <c r="Q24" s="1">
        <f t="shared" si="13"/>
        <v>101.29161142763073</v>
      </c>
    </row>
    <row r="25" spans="1:18" x14ac:dyDescent="0.55000000000000004">
      <c r="A25" s="4" t="s">
        <v>2</v>
      </c>
      <c r="B25" s="4">
        <v>14</v>
      </c>
      <c r="C25" s="4">
        <v>13</v>
      </c>
      <c r="D25" s="4">
        <f t="shared" si="7"/>
        <v>27</v>
      </c>
      <c r="F25" s="4">
        <f t="shared" si="2"/>
        <v>-1.7781027334040487</v>
      </c>
      <c r="G25" s="4">
        <f t="shared" si="14"/>
        <v>30.241747488829905</v>
      </c>
      <c r="H25" s="4">
        <f t="shared" si="8"/>
        <v>-0.84556604383321299</v>
      </c>
      <c r="I25" s="4">
        <f t="shared" si="9"/>
        <v>-1.315796022718996</v>
      </c>
      <c r="J25" s="4">
        <f t="shared" si="10"/>
        <v>-0.21984717139663537</v>
      </c>
      <c r="K25" s="4">
        <f t="shared" si="11"/>
        <v>-1.5356431941156314</v>
      </c>
      <c r="L25" s="1">
        <f t="shared" si="12"/>
        <v>67.610517392423532</v>
      </c>
      <c r="N25" s="4">
        <f t="shared" si="4"/>
        <v>14</v>
      </c>
      <c r="O25" s="4">
        <f t="shared" si="5"/>
        <v>30.241747488829905</v>
      </c>
      <c r="P25" s="4">
        <f t="shared" si="6"/>
        <v>24.625478847426724</v>
      </c>
      <c r="Q25" s="1">
        <f t="shared" si="13"/>
        <v>67.610517392423503</v>
      </c>
    </row>
    <row r="26" spans="1:18" x14ac:dyDescent="0.55000000000000004">
      <c r="A26" s="4" t="s">
        <v>2</v>
      </c>
      <c r="B26" s="4">
        <v>68</v>
      </c>
      <c r="C26" s="4">
        <v>17</v>
      </c>
      <c r="D26" s="4">
        <f t="shared" si="7"/>
        <v>85</v>
      </c>
      <c r="F26" s="4">
        <f t="shared" si="2"/>
        <v>1.3223629813509423</v>
      </c>
      <c r="G26" s="4">
        <f t="shared" si="14"/>
        <v>50.324965361930033</v>
      </c>
      <c r="H26" s="4">
        <f t="shared" si="8"/>
        <v>0.30753263130570463</v>
      </c>
      <c r="I26" s="4">
        <f t="shared" si="9"/>
        <v>0.9785486061996973</v>
      </c>
      <c r="J26" s="4">
        <f t="shared" si="10"/>
        <v>7.9958484139483213E-2</v>
      </c>
      <c r="K26" s="4">
        <f t="shared" si="11"/>
        <v>1.0585070903391804</v>
      </c>
      <c r="L26" s="1">
        <f t="shared" si="12"/>
        <v>122.32582225083968</v>
      </c>
      <c r="N26" s="4">
        <f t="shared" si="4"/>
        <v>68</v>
      </c>
      <c r="O26" s="4">
        <f t="shared" si="5"/>
        <v>50.324965361930033</v>
      </c>
      <c r="P26" s="4">
        <f t="shared" si="6"/>
        <v>85.681744586624063</v>
      </c>
      <c r="Q26" s="1">
        <f t="shared" si="13"/>
        <v>122.32582225083968</v>
      </c>
    </row>
    <row r="27" spans="1:18" x14ac:dyDescent="0.55000000000000004">
      <c r="A27" s="4" t="s">
        <v>2</v>
      </c>
      <c r="B27" s="4">
        <v>52</v>
      </c>
      <c r="C27" s="4">
        <v>15</v>
      </c>
      <c r="D27" s="4">
        <f t="shared" si="7"/>
        <v>67</v>
      </c>
      <c r="F27" s="4">
        <f t="shared" si="2"/>
        <v>0.40370647327538944</v>
      </c>
      <c r="G27" s="4">
        <f t="shared" si="14"/>
        <v>40.283356425379971</v>
      </c>
      <c r="H27" s="4">
        <f t="shared" si="8"/>
        <v>-0.26901670626375407</v>
      </c>
      <c r="I27" s="4">
        <f t="shared" si="9"/>
        <v>0.29874279022378819</v>
      </c>
      <c r="J27" s="4">
        <f t="shared" si="10"/>
        <v>-6.9944343628576058E-2</v>
      </c>
      <c r="K27" s="4">
        <f t="shared" si="11"/>
        <v>0.22879844659521215</v>
      </c>
      <c r="L27" s="1">
        <f t="shared" si="12"/>
        <v>104.8257715952721</v>
      </c>
      <c r="N27" s="4">
        <f t="shared" si="4"/>
        <v>52</v>
      </c>
      <c r="O27" s="4">
        <f t="shared" si="5"/>
        <v>40.283356425379971</v>
      </c>
      <c r="P27" s="4">
        <f t="shared" si="6"/>
        <v>66.153611717025399</v>
      </c>
      <c r="Q27" s="1">
        <f t="shared" si="13"/>
        <v>104.8257715952721</v>
      </c>
    </row>
    <row r="28" spans="1:18" x14ac:dyDescent="0.55000000000000004">
      <c r="A28" s="6" t="s">
        <v>2</v>
      </c>
      <c r="B28" s="6">
        <v>43</v>
      </c>
      <c r="C28" s="6">
        <v>13</v>
      </c>
      <c r="D28" s="6">
        <f t="shared" si="7"/>
        <v>56</v>
      </c>
      <c r="E28" s="6"/>
      <c r="F28" s="6">
        <f t="shared" si="2"/>
        <v>-0.11303781251710905</v>
      </c>
      <c r="G28" s="6">
        <f t="shared" si="14"/>
        <v>30.241747488829905</v>
      </c>
      <c r="H28" s="4">
        <f t="shared" si="8"/>
        <v>-0.84556604383321299</v>
      </c>
      <c r="I28" s="6">
        <f t="shared" si="9"/>
        <v>-8.3647981262660695E-2</v>
      </c>
      <c r="J28" s="6">
        <f t="shared" si="10"/>
        <v>-0.21984717139663537</v>
      </c>
      <c r="K28" s="6">
        <f t="shared" si="11"/>
        <v>-0.30349515265929605</v>
      </c>
      <c r="L28" s="1">
        <f t="shared" si="12"/>
        <v>93.598740250203036</v>
      </c>
      <c r="N28" s="6">
        <f t="shared" si="4"/>
        <v>43</v>
      </c>
      <c r="O28" s="6">
        <f t="shared" si="5"/>
        <v>30.241747488829905</v>
      </c>
      <c r="P28" s="6">
        <f t="shared" si="6"/>
        <v>53.62547884742672</v>
      </c>
      <c r="Q28" s="1">
        <f t="shared" si="13"/>
        <v>93.598740250203022</v>
      </c>
    </row>
    <row r="29" spans="1:18" ht="18" thickBot="1" x14ac:dyDescent="0.6">
      <c r="A29" s="9" t="s">
        <v>2</v>
      </c>
      <c r="B29" s="9">
        <v>28</v>
      </c>
      <c r="C29" s="9">
        <v>10</v>
      </c>
      <c r="D29" s="9">
        <f t="shared" si="7"/>
        <v>38</v>
      </c>
      <c r="E29" s="9"/>
      <c r="F29" s="9">
        <f t="shared" si="2"/>
        <v>-0.97427828883793988</v>
      </c>
      <c r="G29" s="9">
        <f t="shared" si="14"/>
        <v>15.179334084004811</v>
      </c>
      <c r="H29" s="9">
        <f t="shared" si="8"/>
        <v>-1.710390050187401</v>
      </c>
      <c r="I29" s="9">
        <f t="shared" si="9"/>
        <v>-0.72096593374007545</v>
      </c>
      <c r="J29" s="9">
        <f t="shared" si="10"/>
        <v>-0.44470141304872429</v>
      </c>
      <c r="K29" s="9">
        <f t="shared" si="11"/>
        <v>-1.1656673467887997</v>
      </c>
      <c r="L29" s="10">
        <f t="shared" si="12"/>
        <v>75.413974808921182</v>
      </c>
      <c r="M29" s="9"/>
      <c r="N29" s="9">
        <f t="shared" si="4"/>
        <v>28</v>
      </c>
      <c r="O29" s="9">
        <f t="shared" si="5"/>
        <v>15.179334084004811</v>
      </c>
      <c r="P29" s="9">
        <f t="shared" si="6"/>
        <v>33.333279543028716</v>
      </c>
      <c r="Q29" s="10">
        <f t="shared" si="13"/>
        <v>75.413974808921154</v>
      </c>
      <c r="R29" s="9"/>
    </row>
    <row r="30" spans="1:18" x14ac:dyDescent="0.55000000000000004">
      <c r="A30" s="4" t="s">
        <v>3</v>
      </c>
      <c r="B30" s="4">
        <v>70</v>
      </c>
      <c r="C30" s="4">
        <v>20</v>
      </c>
      <c r="D30" s="4">
        <f t="shared" si="7"/>
        <v>90</v>
      </c>
      <c r="F30" s="4">
        <f t="shared" si="2"/>
        <v>1.4371950448603865</v>
      </c>
      <c r="G30" s="4">
        <f>$B$42+$B$47*(C30-$C$42)/$C$47</f>
        <v>67.703205781993276</v>
      </c>
      <c r="H30" s="4">
        <f t="shared" si="8"/>
        <v>1.3053222351052494</v>
      </c>
      <c r="I30" s="4">
        <f t="shared" si="9"/>
        <v>1.0635243331966859</v>
      </c>
      <c r="J30" s="4">
        <f t="shared" si="10"/>
        <v>0.33938378112736484</v>
      </c>
      <c r="K30" s="4">
        <f t="shared" si="11"/>
        <v>1.4029081143240507</v>
      </c>
      <c r="L30" s="1">
        <f t="shared" si="12"/>
        <v>129.58986055031821</v>
      </c>
      <c r="N30" s="4">
        <f t="shared" si="4"/>
        <v>70</v>
      </c>
      <c r="O30" s="4">
        <f t="shared" si="5"/>
        <v>67.703205781993276</v>
      </c>
      <c r="P30" s="4">
        <f t="shared" si="6"/>
        <v>93.787612842321963</v>
      </c>
      <c r="Q30" s="1">
        <f t="shared" si="13"/>
        <v>129.58986055031821</v>
      </c>
    </row>
    <row r="31" spans="1:18" x14ac:dyDescent="0.55000000000000004">
      <c r="A31" s="4" t="s">
        <v>3</v>
      </c>
      <c r="B31" s="4">
        <v>25</v>
      </c>
      <c r="C31" s="4">
        <v>10</v>
      </c>
      <c r="D31" s="4">
        <f t="shared" si="7"/>
        <v>35</v>
      </c>
      <c r="F31" s="4">
        <f t="shared" si="2"/>
        <v>-1.1465263841021061</v>
      </c>
      <c r="G31" s="4">
        <f>$B$42+$B$47*(C31-$C$42)/$C$47</f>
        <v>7.1011145760872623</v>
      </c>
      <c r="H31" s="4">
        <f t="shared" si="8"/>
        <v>-2.1742093579756099</v>
      </c>
      <c r="I31" s="4">
        <f t="shared" si="9"/>
        <v>-0.84842952423555851</v>
      </c>
      <c r="J31" s="4">
        <f t="shared" si="10"/>
        <v>-0.56529443307365856</v>
      </c>
      <c r="K31" s="4">
        <f t="shared" si="11"/>
        <v>-1.4137239573092171</v>
      </c>
      <c r="L31" s="1">
        <f t="shared" si="12"/>
        <v>70.182013828055176</v>
      </c>
      <c r="N31" s="4">
        <f t="shared" si="4"/>
        <v>25</v>
      </c>
      <c r="O31" s="4">
        <f t="shared" si="5"/>
        <v>7.1011145760872623</v>
      </c>
      <c r="P31" s="4">
        <f t="shared" si="6"/>
        <v>27.494986202409038</v>
      </c>
      <c r="Q31" s="1">
        <f t="shared" si="13"/>
        <v>70.182013828055148</v>
      </c>
    </row>
    <row r="32" spans="1:18" x14ac:dyDescent="0.55000000000000004">
      <c r="A32" s="4" t="s">
        <v>3</v>
      </c>
      <c r="B32" s="4">
        <v>17</v>
      </c>
      <c r="C32" s="4">
        <v>17</v>
      </c>
      <c r="D32" s="4">
        <f t="shared" si="7"/>
        <v>34</v>
      </c>
      <c r="F32" s="4">
        <f t="shared" si="2"/>
        <v>-1.6058546381398826</v>
      </c>
      <c r="G32" s="4">
        <f>$B$42+$B$47*(C32-$C$42)/$C$47</f>
        <v>49.522578420221478</v>
      </c>
      <c r="H32" s="4">
        <f t="shared" si="8"/>
        <v>0.26146275718099199</v>
      </c>
      <c r="I32" s="4">
        <f t="shared" si="9"/>
        <v>-1.1883324322235131</v>
      </c>
      <c r="J32" s="4">
        <f t="shared" si="10"/>
        <v>6.7980316867057924E-2</v>
      </c>
      <c r="K32" s="4">
        <f t="shared" si="11"/>
        <v>-1.1203521153564553</v>
      </c>
      <c r="L32" s="1">
        <f t="shared" si="12"/>
        <v>76.369754710112034</v>
      </c>
      <c r="N32" s="4">
        <f t="shared" si="4"/>
        <v>17</v>
      </c>
      <c r="O32" s="4">
        <f t="shared" si="5"/>
        <v>49.522578420221478</v>
      </c>
      <c r="P32" s="4">
        <f t="shared" si="6"/>
        <v>34.399824850348082</v>
      </c>
      <c r="Q32" s="1">
        <f t="shared" si="13"/>
        <v>76.369754710112005</v>
      </c>
    </row>
    <row r="33" spans="1:17" x14ac:dyDescent="0.55000000000000004">
      <c r="A33" s="4" t="s">
        <v>3</v>
      </c>
      <c r="B33" s="4">
        <v>69</v>
      </c>
      <c r="C33" s="4">
        <v>16</v>
      </c>
      <c r="D33" s="4">
        <f t="shared" si="7"/>
        <v>85</v>
      </c>
      <c r="F33" s="4">
        <f t="shared" si="2"/>
        <v>1.3797790131056644</v>
      </c>
      <c r="G33" s="4">
        <f>$B$42+$B$47*(C33-$C$42)/$C$47</f>
        <v>43.462369299630872</v>
      </c>
      <c r="H33" s="4">
        <f t="shared" si="8"/>
        <v>-8.6490402127094246E-2</v>
      </c>
      <c r="I33" s="4">
        <f t="shared" si="9"/>
        <v>1.0210364696981917</v>
      </c>
      <c r="J33" s="4">
        <f t="shared" si="10"/>
        <v>-2.2487504553044504E-2</v>
      </c>
      <c r="K33" s="4">
        <f t="shared" si="11"/>
        <v>0.99854896514514724</v>
      </c>
      <c r="L33" s="1">
        <f t="shared" si="12"/>
        <v>121.0611973297665</v>
      </c>
      <c r="N33" s="4">
        <f t="shared" si="4"/>
        <v>69</v>
      </c>
      <c r="O33" s="4">
        <f t="shared" si="5"/>
        <v>43.462369299630872</v>
      </c>
      <c r="P33" s="4">
        <f t="shared" si="6"/>
        <v>84.270562186356798</v>
      </c>
      <c r="Q33" s="1">
        <f t="shared" si="13"/>
        <v>121.06119732976651</v>
      </c>
    </row>
    <row r="34" spans="1:17" x14ac:dyDescent="0.55000000000000004">
      <c r="A34" s="4" t="s">
        <v>3</v>
      </c>
      <c r="B34" s="4">
        <v>56</v>
      </c>
      <c r="C34" s="4">
        <v>21</v>
      </c>
      <c r="D34" s="4">
        <f t="shared" si="7"/>
        <v>77</v>
      </c>
      <c r="F34" s="4">
        <f t="shared" si="2"/>
        <v>0.63337060029427772</v>
      </c>
      <c r="G34" s="4">
        <f t="shared" ref="G34:G37" si="15">$B$42+$B$47*(C34-$C$42)/$C$47</f>
        <v>73.763414902583889</v>
      </c>
      <c r="H34" s="4">
        <f t="shared" si="8"/>
        <v>1.653275394413336</v>
      </c>
      <c r="I34" s="4">
        <f t="shared" si="9"/>
        <v>0.46869424421776551</v>
      </c>
      <c r="J34" s="4">
        <f t="shared" si="10"/>
        <v>0.4298516025474674</v>
      </c>
      <c r="K34" s="4">
        <f t="shared" si="11"/>
        <v>0.89854584676523297</v>
      </c>
      <c r="L34" s="1">
        <f t="shared" si="12"/>
        <v>118.95195133051274</v>
      </c>
      <c r="N34" s="4">
        <f t="shared" si="4"/>
        <v>56</v>
      </c>
      <c r="O34" s="4">
        <f t="shared" si="5"/>
        <v>73.763414902583889</v>
      </c>
      <c r="P34" s="4">
        <f t="shared" si="6"/>
        <v>81.916875506313261</v>
      </c>
      <c r="Q34" s="1">
        <f t="shared" si="13"/>
        <v>118.95195133051276</v>
      </c>
    </row>
    <row r="35" spans="1:17" x14ac:dyDescent="0.55000000000000004">
      <c r="A35" s="4" t="s">
        <v>3</v>
      </c>
      <c r="B35" s="4">
        <v>31</v>
      </c>
      <c r="C35" s="4">
        <v>16</v>
      </c>
      <c r="D35" s="4">
        <f t="shared" si="7"/>
        <v>47</v>
      </c>
      <c r="F35" s="4">
        <f t="shared" si="2"/>
        <v>-0.8020301935737737</v>
      </c>
      <c r="G35" s="4">
        <f t="shared" si="15"/>
        <v>43.462369299630872</v>
      </c>
      <c r="H35" s="4">
        <f t="shared" si="8"/>
        <v>-8.6490402127094246E-2</v>
      </c>
      <c r="I35" s="4">
        <f t="shared" si="9"/>
        <v>-0.5935023432445925</v>
      </c>
      <c r="J35" s="4">
        <f t="shared" si="10"/>
        <v>-2.2487504553044504E-2</v>
      </c>
      <c r="K35" s="4">
        <f t="shared" si="11"/>
        <v>-0.61598984779763699</v>
      </c>
      <c r="L35" s="1">
        <f t="shared" si="12"/>
        <v>87.007663929917484</v>
      </c>
      <c r="N35" s="4">
        <f t="shared" si="4"/>
        <v>31</v>
      </c>
      <c r="O35" s="4">
        <f t="shared" si="5"/>
        <v>43.462369299630872</v>
      </c>
      <c r="P35" s="4">
        <f t="shared" si="6"/>
        <v>46.270562186356791</v>
      </c>
      <c r="Q35" s="1">
        <f t="shared" si="13"/>
        <v>87.00766392991747</v>
      </c>
    </row>
    <row r="36" spans="1:17" x14ac:dyDescent="0.55000000000000004">
      <c r="A36" s="4" t="s">
        <v>3</v>
      </c>
      <c r="B36" s="4">
        <v>49</v>
      </c>
      <c r="C36" s="4">
        <v>18</v>
      </c>
      <c r="D36" s="4">
        <f t="shared" si="7"/>
        <v>67</v>
      </c>
      <c r="F36" s="4">
        <f t="shared" si="2"/>
        <v>0.23145837801122329</v>
      </c>
      <c r="G36" s="4">
        <f t="shared" si="15"/>
        <v>55.582787540812078</v>
      </c>
      <c r="H36" s="4">
        <f t="shared" si="8"/>
        <v>0.60941591648907778</v>
      </c>
      <c r="I36" s="4">
        <f t="shared" si="9"/>
        <v>0.17127919972830524</v>
      </c>
      <c r="J36" s="4">
        <f t="shared" si="10"/>
        <v>0.15844813828716023</v>
      </c>
      <c r="K36" s="4">
        <f t="shared" si="11"/>
        <v>0.3297273380154655</v>
      </c>
      <c r="L36" s="1">
        <f t="shared" si="12"/>
        <v>106.9545438164396</v>
      </c>
      <c r="N36" s="4">
        <f t="shared" si="4"/>
        <v>49</v>
      </c>
      <c r="O36" s="4">
        <f t="shared" si="5"/>
        <v>55.582787540812078</v>
      </c>
      <c r="P36" s="4">
        <f t="shared" si="6"/>
        <v>68.529087514339381</v>
      </c>
      <c r="Q36" s="1">
        <f t="shared" si="13"/>
        <v>106.9545438164396</v>
      </c>
    </row>
    <row r="37" spans="1:17" x14ac:dyDescent="0.55000000000000004">
      <c r="A37" s="4" t="s">
        <v>3</v>
      </c>
      <c r="B37" s="4">
        <v>61</v>
      </c>
      <c r="C37" s="4">
        <v>15</v>
      </c>
      <c r="D37" s="4">
        <f t="shared" si="7"/>
        <v>76</v>
      </c>
      <c r="F37" s="4">
        <f t="shared" si="2"/>
        <v>0.92045075906788798</v>
      </c>
      <c r="G37" s="4">
        <f t="shared" si="15"/>
        <v>37.402160179040273</v>
      </c>
      <c r="H37" s="4">
        <f t="shared" si="8"/>
        <v>-0.43444356143518004</v>
      </c>
      <c r="I37" s="4">
        <f t="shared" si="9"/>
        <v>0.68113356171023709</v>
      </c>
      <c r="J37" s="4">
        <f t="shared" si="10"/>
        <v>-0.11295532597314681</v>
      </c>
      <c r="K37" s="4">
        <f t="shared" si="11"/>
        <v>0.56817823573709025</v>
      </c>
      <c r="L37" s="1">
        <f t="shared" si="12"/>
        <v>111.98390300229094</v>
      </c>
      <c r="N37" s="4">
        <f t="shared" si="4"/>
        <v>61</v>
      </c>
      <c r="O37" s="4">
        <f t="shared" si="5"/>
        <v>37.402160179040273</v>
      </c>
      <c r="P37" s="4">
        <f t="shared" si="6"/>
        <v>74.1412995223655</v>
      </c>
      <c r="Q37" s="1">
        <f t="shared" si="13"/>
        <v>111.98390300229094</v>
      </c>
    </row>
    <row r="39" spans="1:17" x14ac:dyDescent="0.55000000000000004">
      <c r="A39" s="4" t="s">
        <v>6</v>
      </c>
      <c r="B39" s="1">
        <f>AVERAGE(B6:B37)</f>
        <v>44.96875</v>
      </c>
      <c r="E39" s="4" t="s">
        <v>6</v>
      </c>
      <c r="F39" s="4">
        <f t="shared" ref="F39:L39" si="16">AVERAGE(F6:F37)</f>
        <v>0</v>
      </c>
      <c r="G39" s="1">
        <f t="shared" si="16"/>
        <v>44.96875</v>
      </c>
      <c r="H39" s="4">
        <f t="shared" si="16"/>
        <v>1.2490009027033011E-16</v>
      </c>
      <c r="I39" s="4">
        <f t="shared" si="16"/>
        <v>0</v>
      </c>
      <c r="J39" s="4">
        <f t="shared" si="16"/>
        <v>3.7730235602495554E-17</v>
      </c>
      <c r="K39" s="4">
        <f t="shared" si="16"/>
        <v>3.4694469519536142E-17</v>
      </c>
      <c r="L39" s="4">
        <f t="shared" si="16"/>
        <v>99.999999999999943</v>
      </c>
      <c r="M39" s="4" t="s">
        <v>6</v>
      </c>
      <c r="N39" s="1">
        <f>AVERAGE(N6:N37)</f>
        <v>44.96875</v>
      </c>
      <c r="O39" s="1">
        <f>AVERAGE(O6:O37)</f>
        <v>44.96875</v>
      </c>
      <c r="P39" s="4">
        <f>AVERAGE(P6:P37)</f>
        <v>60.768581081081088</v>
      </c>
      <c r="Q39" s="4">
        <f>AVERAGE(Q6:Q37)</f>
        <v>99.999999999999943</v>
      </c>
    </row>
    <row r="40" spans="1:17" x14ac:dyDescent="0.55000000000000004">
      <c r="A40" s="4" t="s">
        <v>1</v>
      </c>
      <c r="B40" s="4">
        <f>AVERAGE(B6:B19)</f>
        <v>44.142857142857146</v>
      </c>
      <c r="C40" s="4">
        <f>AVERAGE(C6:C19)</f>
        <v>16.428571428571427</v>
      </c>
      <c r="E40" s="4" t="s">
        <v>7</v>
      </c>
      <c r="F40" s="4">
        <f t="shared" ref="F40:L40" si="17">_xlfn.STDEV.P(F6:F37)</f>
        <v>1</v>
      </c>
      <c r="G40" s="2">
        <f t="shared" si="17"/>
        <v>17.416738312252971</v>
      </c>
      <c r="H40" s="4">
        <f t="shared" si="17"/>
        <v>0.99999999999999911</v>
      </c>
      <c r="I40" s="4">
        <f t="shared" si="17"/>
        <v>0.74</v>
      </c>
      <c r="J40" s="4">
        <f t="shared" si="17"/>
        <v>0.25999999999999984</v>
      </c>
      <c r="K40" s="4">
        <f t="shared" si="17"/>
        <v>0.94823570522637313</v>
      </c>
      <c r="L40" s="4">
        <f t="shared" si="17"/>
        <v>20.000000000000274</v>
      </c>
      <c r="M40" s="4" t="s">
        <v>7</v>
      </c>
      <c r="N40" s="2">
        <f>_xlfn.STDEV.P(N6:N37)</f>
        <v>17.416738312252956</v>
      </c>
      <c r="O40" s="2">
        <f>_xlfn.STDEV.P(O6:O37)</f>
        <v>17.416738312252971</v>
      </c>
      <c r="P40" s="4">
        <f>_xlfn.STDEV.P(P6:P37)</f>
        <v>22.317801535489686</v>
      </c>
      <c r="Q40" s="4">
        <f>_xlfn.STDEV.P(Q6:Q37)</f>
        <v>20.000000000000181</v>
      </c>
    </row>
    <row r="41" spans="1:17" x14ac:dyDescent="0.55000000000000004">
      <c r="A41" s="4" t="s">
        <v>2</v>
      </c>
      <c r="B41" s="4">
        <f>AVERAGE(B20:B29)</f>
        <v>44.3</v>
      </c>
      <c r="C41" s="4">
        <f>AVERAGE(C20:C29)</f>
        <v>15.8</v>
      </c>
    </row>
    <row r="42" spans="1:17" x14ac:dyDescent="0.55000000000000004">
      <c r="A42" s="4" t="s">
        <v>3</v>
      </c>
      <c r="B42" s="4">
        <f>AVERAGE(B30:B37)</f>
        <v>47.25</v>
      </c>
      <c r="C42" s="4">
        <f>AVERAGE(C30:C37)</f>
        <v>16.625</v>
      </c>
      <c r="N42" s="5"/>
    </row>
    <row r="44" spans="1:17" x14ac:dyDescent="0.55000000000000004">
      <c r="A44" s="4" t="s">
        <v>7</v>
      </c>
      <c r="B44" s="2">
        <f>_xlfn.STDEV.P(B6:B37)</f>
        <v>17.416738312252956</v>
      </c>
    </row>
    <row r="45" spans="1:17" x14ac:dyDescent="0.55000000000000004">
      <c r="A45" s="4" t="s">
        <v>1</v>
      </c>
      <c r="B45" s="4">
        <f>_xlfn.STDEV.P(B6:B19)</f>
        <v>16.483139189821227</v>
      </c>
      <c r="C45" s="4">
        <f>_xlfn.STDEV.P(C6:C19)</f>
        <v>4.4994330708638923</v>
      </c>
    </row>
    <row r="46" spans="1:17" x14ac:dyDescent="0.55000000000000004">
      <c r="A46" s="4" t="s">
        <v>2</v>
      </c>
      <c r="B46" s="4">
        <f>_xlfn.STDEV.P(B20:B29)</f>
        <v>17.070735192135107</v>
      </c>
      <c r="C46" s="4">
        <f>_xlfn.STDEV.P(C20:C29)</f>
        <v>3.4</v>
      </c>
    </row>
    <row r="47" spans="1:17" x14ac:dyDescent="0.55000000000000004">
      <c r="A47" s="4" t="s">
        <v>3</v>
      </c>
      <c r="B47" s="4">
        <f>_xlfn.STDEV.P(B30:B37)</f>
        <v>19.149086140074676</v>
      </c>
      <c r="C47" s="4">
        <f>_xlfn.STDEV.P(C30:C37)</f>
        <v>3.1598061649411346</v>
      </c>
    </row>
  </sheetData>
  <mergeCells count="1">
    <mergeCell ref="B3:D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(평가원) vs (Q점수) 표준점수 산출 비교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2020-05-29T07:53:02Z</dcterms:created>
  <dcterms:modified xsi:type="dcterms:W3CDTF">2020-06-08T03:35:50Z</dcterms:modified>
</cp:coreProperties>
</file>